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OI KHOA BIEU\NH 2023-2024-HKI\"/>
    </mc:Choice>
  </mc:AlternateContent>
  <xr:revisionPtr revIDLastSave="0" documentId="13_ncr:1_{C01A08C7-9D76-4608-84CF-B7D209C47C1C}" xr6:coauthVersionLast="47" xr6:coauthVersionMax="47" xr10:uidLastSave="{00000000-0000-0000-0000-000000000000}"/>
  <bookViews>
    <workbookView xWindow="-120" yWindow="-120" windowWidth="19440" windowHeight="15000" tabRatio="926" firstSheet="25" activeTab="30" xr2:uid="{00000000-000D-0000-FFFF-FFFF00000000}"/>
  </bookViews>
  <sheets>
    <sheet name="Kangatang" sheetId="113" state="veryHidden" r:id="rId1"/>
    <sheet name="Kangatang_2" sheetId="114" state="veryHidden" r:id="rId2"/>
    <sheet name="Kangatang_3" sheetId="115" state="veryHidden" r:id="rId3"/>
    <sheet name="Kangatang_4" sheetId="116" state="veryHidden" r:id="rId4"/>
    <sheet name="Kangatang_5" sheetId="117" state="veryHidden" r:id="rId5"/>
    <sheet name="Kangatang_6" sheetId="118" state="veryHidden" r:id="rId6"/>
    <sheet name="Kangatang_7" sheetId="119" state="veryHidden" r:id="rId7"/>
    <sheet name="Kangatang_8" sheetId="120" state="veryHidden" r:id="rId8"/>
    <sheet name="Kangatang_9" sheetId="121" state="veryHidden" r:id="rId9"/>
    <sheet name="Kangatang_10" sheetId="122" state="veryHidden" r:id="rId10"/>
    <sheet name="Kangatang_11" sheetId="123" state="veryHidden" r:id="rId11"/>
    <sheet name="CKCT22.1" sheetId="271" r:id="rId12"/>
    <sheet name="CKCT22.2" sheetId="202" r:id="rId13"/>
    <sheet name="CKDL22.1" sheetId="248" r:id="rId14"/>
    <sheet name="CKDL22.2" sheetId="268" r:id="rId15"/>
    <sheet name="CKDL22.3" sheetId="269" r:id="rId16"/>
    <sheet name="CNOT22.2" sheetId="249" r:id="rId17"/>
    <sheet name="KTDN22-HC" sheetId="275" r:id="rId18"/>
    <sheet name="BHST22.1-HC" sheetId="274" r:id="rId19"/>
    <sheet name="LGT22-HC" sheetId="276" r:id="rId20"/>
    <sheet name="NHKS22-HC" sheetId="254" r:id="rId21"/>
    <sheet name="TBN22-HC" sheetId="258" r:id="rId22"/>
    <sheet name="KTML22-HC" sheetId="259" r:id="rId23"/>
    <sheet name="CSSD22.1" sheetId="253" r:id="rId24"/>
    <sheet name="CSSD22.2" sheetId="272" r:id="rId25"/>
    <sheet name="TKTT22" sheetId="255" r:id="rId26"/>
    <sheet name="DCN22.2" sheetId="256" r:id="rId27"/>
    <sheet name="CDT22" sheetId="260" r:id="rId28"/>
    <sheet name="PCMT22" sheetId="261" r:id="rId29"/>
    <sheet name="TQW22" sheetId="264" r:id="rId30"/>
    <sheet name="TKDH22.1" sheetId="263" r:id="rId31"/>
    <sheet name="TKDH22.2" sheetId="267" r:id="rId32"/>
    <sheet name="THUD22.2" sheetId="262" r:id="rId33"/>
    <sheet name="THUD22.3" sheetId="266" r:id="rId34"/>
    <sheet name="DCN22.3" sheetId="265" r:id="rId35"/>
    <sheet name="TKB GV" sheetId="246" r:id="rId36"/>
    <sheet name="TKB P" sheetId="247" r:id="rId37"/>
    <sheet name="MON" sheetId="164" r:id="rId38"/>
    <sheet name="MAU" sheetId="273" r:id="rId39"/>
  </sheets>
  <definedNames>
    <definedName name="_xlnm.Print_Area" localSheetId="18">'BHST22.1-HC'!$A$1:$Y$50</definedName>
    <definedName name="_xlnm.Print_Area" localSheetId="27">'CDT22'!$A$1:$Y$50</definedName>
    <definedName name="_xlnm.Print_Area" localSheetId="11">'CKCT22.1'!$A$1:$Y$50</definedName>
    <definedName name="_xlnm.Print_Area" localSheetId="12">'CKCT22.2'!$A$1:$Y$50</definedName>
    <definedName name="_xlnm.Print_Area" localSheetId="13">'CKDL22.1'!$A$1:$Y$50</definedName>
    <definedName name="_xlnm.Print_Area" localSheetId="14">'CKDL22.2'!$A$1:$Y$50</definedName>
    <definedName name="_xlnm.Print_Area" localSheetId="15">'CKDL22.3'!$A$1:$Y$50</definedName>
    <definedName name="_xlnm.Print_Area" localSheetId="16">'CNOT22.2'!$A$1:$Y$50</definedName>
    <definedName name="_xlnm.Print_Area" localSheetId="23">'CSSD22.1'!$A$1:$Y$50</definedName>
    <definedName name="_xlnm.Print_Area" localSheetId="24">'CSSD22.2'!$A$1:$Y$50</definedName>
    <definedName name="_xlnm.Print_Area" localSheetId="26">'DCN22.2'!$A$1:$Y$50</definedName>
    <definedName name="_xlnm.Print_Area" localSheetId="34">'DCN22.3'!$A$1:$Z$58</definedName>
    <definedName name="_xlnm.Print_Area" localSheetId="17">'KTDN22-HC'!$A$1:$Y$50</definedName>
    <definedName name="_xlnm.Print_Area" localSheetId="22">'KTML22-HC'!$A$1:$Y$50</definedName>
    <definedName name="_xlnm.Print_Area" localSheetId="19">'LGT22-HC'!$A$1:$Y$50</definedName>
    <definedName name="_xlnm.Print_Area" localSheetId="20">'NHKS22-HC'!$A$1:$Y$50</definedName>
    <definedName name="_xlnm.Print_Area" localSheetId="28">PCMT22!$A$1:$Y$50</definedName>
    <definedName name="_xlnm.Print_Area" localSheetId="21">'TBN22-HC'!$A$1:$Y$50</definedName>
    <definedName name="_xlnm.Print_Area" localSheetId="32">THUD22.2!$A$1:$Y$50</definedName>
    <definedName name="_xlnm.Print_Area" localSheetId="33">THUD22.3!$A$1:$Y$50</definedName>
    <definedName name="_xlnm.Print_Area" localSheetId="30">TKDH22.1!$A$1:$Y$50</definedName>
    <definedName name="_xlnm.Print_Area" localSheetId="31">TKDH22.2!$A$1:$Y$50</definedName>
    <definedName name="_xlnm.Print_Area" localSheetId="25">TKTT22!$A$1:$Y$50</definedName>
    <definedName name="_xlnm.Print_Area" localSheetId="29">'TQW22'!$A$1:$Y$50</definedName>
    <definedName name="_xlnm.Print_Titles" localSheetId="37">MON!#REF!</definedName>
    <definedName name="_xlnm.Print_Titles" localSheetId="35">'TKB GV'!$17:$18</definedName>
    <definedName name="_xlnm.Print_Titles" localSheetId="36">'TKB P'!$16:$17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254" l="1"/>
  <c r="Z16" i="254"/>
  <c r="Z13" i="254"/>
  <c r="Z10" i="254"/>
  <c r="C78" i="247"/>
  <c r="D78" i="247"/>
  <c r="E78" i="247"/>
  <c r="F78" i="247"/>
  <c r="G78" i="247"/>
  <c r="H78" i="247"/>
  <c r="I78" i="247"/>
  <c r="J78" i="247"/>
  <c r="K78" i="247"/>
  <c r="L78" i="247"/>
  <c r="G51" i="164" l="1"/>
  <c r="G52" i="164"/>
  <c r="G54" i="164"/>
  <c r="G55" i="164"/>
  <c r="G56" i="164"/>
  <c r="G57" i="164"/>
  <c r="G59" i="164"/>
  <c r="AC19" i="275"/>
  <c r="AC19" i="258"/>
  <c r="AC10" i="275"/>
  <c r="AC16" i="275"/>
  <c r="AB13" i="275"/>
  <c r="AC13" i="276"/>
  <c r="AB13" i="276"/>
  <c r="AC19" i="274"/>
  <c r="AC10" i="274"/>
  <c r="AC16" i="276"/>
  <c r="AC19" i="276"/>
  <c r="AA25" i="276"/>
  <c r="AB25" i="276" s="1"/>
  <c r="Z25" i="276"/>
  <c r="U25" i="276"/>
  <c r="Z22" i="276"/>
  <c r="AA22" i="276" s="1"/>
  <c r="AB22" i="276" s="1"/>
  <c r="U22" i="276"/>
  <c r="Z19" i="276"/>
  <c r="AA19" i="276" s="1"/>
  <c r="AB19" i="276" s="1"/>
  <c r="U19" i="276"/>
  <c r="Z16" i="276"/>
  <c r="AA16" i="276" s="1"/>
  <c r="AB16" i="276" s="1"/>
  <c r="U16" i="276"/>
  <c r="Z13" i="276"/>
  <c r="AA13" i="276" s="1"/>
  <c r="U13" i="276"/>
  <c r="Z10" i="276"/>
  <c r="AA10" i="276" s="1"/>
  <c r="AB10" i="276" s="1"/>
  <c r="U10" i="276"/>
  <c r="R8" i="276"/>
  <c r="S8" i="276" s="1"/>
  <c r="T8" i="276" s="1"/>
  <c r="Z25" i="275"/>
  <c r="AA25" i="275" s="1"/>
  <c r="AB25" i="275" s="1"/>
  <c r="U25" i="275"/>
  <c r="Z22" i="275"/>
  <c r="AA22" i="275" s="1"/>
  <c r="AB22" i="275" s="1"/>
  <c r="U22" i="275"/>
  <c r="Z19" i="275"/>
  <c r="AA19" i="275" s="1"/>
  <c r="AB19" i="275" s="1"/>
  <c r="U19" i="275"/>
  <c r="Z16" i="275"/>
  <c r="AA16" i="275" s="1"/>
  <c r="AB16" i="275" s="1"/>
  <c r="U16" i="275"/>
  <c r="AC13" i="275"/>
  <c r="Z13" i="275"/>
  <c r="AA13" i="275" s="1"/>
  <c r="U13" i="275"/>
  <c r="Z10" i="275"/>
  <c r="AA10" i="275" s="1"/>
  <c r="AB10" i="275" s="1"/>
  <c r="U10" i="275"/>
  <c r="R8" i="275"/>
  <c r="S8" i="275" s="1"/>
  <c r="T8" i="275" s="1"/>
  <c r="Z25" i="274"/>
  <c r="AA25" i="274" s="1"/>
  <c r="AB25" i="274" s="1"/>
  <c r="U25" i="274"/>
  <c r="Z22" i="274"/>
  <c r="AA22" i="274" s="1"/>
  <c r="AB22" i="274" s="1"/>
  <c r="U22" i="274"/>
  <c r="Z19" i="274"/>
  <c r="AA19" i="274" s="1"/>
  <c r="AB19" i="274" s="1"/>
  <c r="U19" i="274"/>
  <c r="Z16" i="274"/>
  <c r="AA16" i="274" s="1"/>
  <c r="AB16" i="274" s="1"/>
  <c r="U16" i="274"/>
  <c r="Z13" i="274"/>
  <c r="AA13" i="274" s="1"/>
  <c r="AB13" i="274" s="1"/>
  <c r="U13" i="274"/>
  <c r="Z10" i="274"/>
  <c r="AA10" i="274" s="1"/>
  <c r="AB10" i="274" s="1"/>
  <c r="U10" i="274"/>
  <c r="R8" i="274"/>
  <c r="S8" i="274" s="1"/>
  <c r="T8" i="274" s="1"/>
  <c r="AC19" i="271"/>
  <c r="AC22" i="259"/>
  <c r="G58" i="164" l="1"/>
  <c r="AB29" i="276"/>
  <c r="AB29" i="275"/>
  <c r="AB29" i="274"/>
  <c r="AC13" i="202" l="1"/>
  <c r="AC19" i="202"/>
  <c r="AC21" i="263"/>
  <c r="Z10" i="263"/>
  <c r="Z13" i="263"/>
  <c r="Z10" i="267"/>
  <c r="Z13" i="267"/>
  <c r="AC16" i="268"/>
  <c r="AC16" i="269"/>
  <c r="AD22" i="265"/>
  <c r="V28" i="265"/>
  <c r="AC19" i="261"/>
  <c r="AC10" i="261"/>
  <c r="U19" i="268"/>
  <c r="U16" i="268"/>
  <c r="U19" i="248"/>
  <c r="U16" i="248"/>
  <c r="AD16" i="269"/>
  <c r="U22" i="269"/>
  <c r="U19" i="269"/>
  <c r="U16" i="269"/>
  <c r="Z19" i="249"/>
  <c r="Z16" i="249"/>
  <c r="Z13" i="249"/>
  <c r="AC16" i="249"/>
  <c r="AC19" i="248"/>
  <c r="Z10" i="249"/>
  <c r="AC22" i="248" l="1"/>
  <c r="Z19" i="248" l="1"/>
  <c r="Z16" i="248"/>
  <c r="Z13" i="248"/>
  <c r="Z10" i="248"/>
  <c r="Z10" i="269"/>
  <c r="Z13" i="269"/>
  <c r="Z16" i="269"/>
  <c r="Z19" i="269"/>
  <c r="AC19" i="269"/>
  <c r="Z22" i="268"/>
  <c r="Z19" i="268"/>
  <c r="Z16" i="268"/>
  <c r="Z13" i="268"/>
  <c r="Z10" i="268"/>
  <c r="Z22" i="269"/>
  <c r="AC10" i="269"/>
  <c r="AC22" i="202"/>
  <c r="AC16" i="202"/>
  <c r="AC10" i="202"/>
  <c r="AC10" i="253" l="1"/>
  <c r="AC10" i="272"/>
  <c r="AC13" i="272"/>
  <c r="AC16" i="272"/>
  <c r="AC19" i="272"/>
  <c r="AC22" i="272"/>
  <c r="AB10" i="272"/>
  <c r="Z25" i="272"/>
  <c r="AA25" i="272" s="1"/>
  <c r="AB25" i="272" s="1"/>
  <c r="U25" i="272"/>
  <c r="Z22" i="272"/>
  <c r="AA22" i="272" s="1"/>
  <c r="AB22" i="272" s="1"/>
  <c r="U22" i="272"/>
  <c r="Z19" i="272"/>
  <c r="AA19" i="272" s="1"/>
  <c r="AB19" i="272" s="1"/>
  <c r="U19" i="272"/>
  <c r="Z16" i="272"/>
  <c r="AA16" i="272" s="1"/>
  <c r="AB16" i="272" s="1"/>
  <c r="U16" i="272"/>
  <c r="Z13" i="272"/>
  <c r="AA13" i="272" s="1"/>
  <c r="AB13" i="272" s="1"/>
  <c r="U13" i="272"/>
  <c r="Z10" i="272"/>
  <c r="AA10" i="272" s="1"/>
  <c r="U10" i="272"/>
  <c r="R8" i="272"/>
  <c r="S8" i="272" s="1"/>
  <c r="T8" i="272" s="1"/>
  <c r="Z19" i="253"/>
  <c r="Z16" i="253"/>
  <c r="Z13" i="253"/>
  <c r="Z10" i="253"/>
  <c r="Z25" i="271"/>
  <c r="AA25" i="271" s="1"/>
  <c r="AB25" i="271" s="1"/>
  <c r="U25" i="271"/>
  <c r="Z22" i="271"/>
  <c r="AA22" i="271" s="1"/>
  <c r="AB22" i="271" s="1"/>
  <c r="U22" i="271"/>
  <c r="Z19" i="271"/>
  <c r="AA19" i="271" s="1"/>
  <c r="AB19" i="271" s="1"/>
  <c r="U19" i="271"/>
  <c r="Z16" i="271"/>
  <c r="AA16" i="271" s="1"/>
  <c r="AB16" i="271" s="1"/>
  <c r="U16" i="271"/>
  <c r="Z13" i="271"/>
  <c r="AA13" i="271" s="1"/>
  <c r="AB13" i="271" s="1"/>
  <c r="U13" i="271"/>
  <c r="Z10" i="271"/>
  <c r="AA10" i="271" s="1"/>
  <c r="AB10" i="271" s="1"/>
  <c r="U10" i="271"/>
  <c r="S8" i="271"/>
  <c r="T8" i="271" s="1"/>
  <c r="R8" i="271"/>
  <c r="Z19" i="202"/>
  <c r="Z16" i="202"/>
  <c r="Z13" i="202"/>
  <c r="Z25" i="269"/>
  <c r="AA25" i="269" s="1"/>
  <c r="AB25" i="269" s="1"/>
  <c r="AA22" i="269"/>
  <c r="AA19" i="269"/>
  <c r="AB19" i="269" s="1"/>
  <c r="AA16" i="269"/>
  <c r="AA13" i="269"/>
  <c r="AB13" i="269" s="1"/>
  <c r="U13" i="269"/>
  <c r="AA10" i="269"/>
  <c r="AB10" i="269" s="1"/>
  <c r="U10" i="269"/>
  <c r="R8" i="269"/>
  <c r="S8" i="269" s="1"/>
  <c r="T8" i="269" s="1"/>
  <c r="Z25" i="268"/>
  <c r="AA25" i="268" s="1"/>
  <c r="AB25" i="268" s="1"/>
  <c r="AA22" i="268"/>
  <c r="AB22" i="268" s="1"/>
  <c r="AA19" i="268"/>
  <c r="AB19" i="268" s="1"/>
  <c r="AA16" i="268"/>
  <c r="AB16" i="268" s="1"/>
  <c r="AA13" i="268"/>
  <c r="AB13" i="268" s="1"/>
  <c r="U13" i="268"/>
  <c r="AA10" i="268"/>
  <c r="AB10" i="268" s="1"/>
  <c r="U10" i="268"/>
  <c r="R8" i="268"/>
  <c r="S8" i="268" s="1"/>
  <c r="T8" i="268" s="1"/>
  <c r="Z10" i="255"/>
  <c r="Z13" i="255"/>
  <c r="U19" i="255"/>
  <c r="U16" i="255"/>
  <c r="AC10" i="256"/>
  <c r="AC16" i="258"/>
  <c r="AD13" i="258"/>
  <c r="AE13" i="258" s="1"/>
  <c r="AC13" i="258"/>
  <c r="Z13" i="258"/>
  <c r="Z22" i="259"/>
  <c r="Z16" i="259"/>
  <c r="Z13" i="259"/>
  <c r="Z10" i="259"/>
  <c r="AC16" i="259"/>
  <c r="AB29" i="268" l="1"/>
  <c r="AB29" i="272"/>
  <c r="AB29" i="271"/>
  <c r="AB29" i="269"/>
  <c r="Z19" i="259" l="1"/>
  <c r="AC10" i="260"/>
  <c r="Z19" i="260"/>
  <c r="Z10" i="260"/>
  <c r="Z13" i="260"/>
  <c r="Z13" i="261"/>
  <c r="AC16" i="266"/>
  <c r="AC10" i="264"/>
  <c r="Z13" i="264" l="1"/>
  <c r="AC16" i="263"/>
  <c r="Z19" i="263"/>
  <c r="Z25" i="267"/>
  <c r="AA25" i="267" s="1"/>
  <c r="AB25" i="267" s="1"/>
  <c r="Z22" i="267"/>
  <c r="AA22" i="267" s="1"/>
  <c r="AB22" i="267" s="1"/>
  <c r="Z19" i="267"/>
  <c r="AA19" i="267" s="1"/>
  <c r="AB19" i="267" s="1"/>
  <c r="AA16" i="267"/>
  <c r="AB16" i="267" s="1"/>
  <c r="Z16" i="267"/>
  <c r="U16" i="267"/>
  <c r="AA13" i="267"/>
  <c r="AB13" i="267" s="1"/>
  <c r="U13" i="267"/>
  <c r="AA10" i="267"/>
  <c r="AB10" i="267" s="1"/>
  <c r="U10" i="267"/>
  <c r="S8" i="267"/>
  <c r="T8" i="267" s="1"/>
  <c r="R8" i="267"/>
  <c r="Z19" i="264"/>
  <c r="Z10" i="264"/>
  <c r="Z25" i="266"/>
  <c r="AA25" i="266" s="1"/>
  <c r="AB25" i="266" s="1"/>
  <c r="Z22" i="266"/>
  <c r="AA22" i="266" s="1"/>
  <c r="AB22" i="266" s="1"/>
  <c r="Z19" i="266"/>
  <c r="AA19" i="266" s="1"/>
  <c r="AB19" i="266" s="1"/>
  <c r="Z16" i="266"/>
  <c r="AA16" i="266" s="1"/>
  <c r="AB16" i="266" s="1"/>
  <c r="U16" i="266"/>
  <c r="Z13" i="266"/>
  <c r="AA13" i="266" s="1"/>
  <c r="AB13" i="266" s="1"/>
  <c r="U13" i="266"/>
  <c r="AC10" i="266"/>
  <c r="Z10" i="266"/>
  <c r="AA10" i="266" s="1"/>
  <c r="AB10" i="266" s="1"/>
  <c r="U10" i="266"/>
  <c r="R8" i="266"/>
  <c r="S8" i="266" s="1"/>
  <c r="T8" i="266" s="1"/>
  <c r="AC10" i="262"/>
  <c r="Z13" i="262"/>
  <c r="AB29" i="267" l="1"/>
  <c r="AB29" i="266"/>
  <c r="Z16" i="256" l="1"/>
  <c r="Z13" i="256"/>
  <c r="AC13" i="256"/>
  <c r="Z22" i="253"/>
  <c r="U19" i="253"/>
  <c r="U22" i="253"/>
  <c r="AA28" i="265" l="1"/>
  <c r="AB28" i="265" s="1"/>
  <c r="AC28" i="265" s="1"/>
  <c r="AA25" i="265"/>
  <c r="AB25" i="265" s="1"/>
  <c r="AC25" i="265" s="1"/>
  <c r="V25" i="265"/>
  <c r="AA22" i="265"/>
  <c r="AB22" i="265" s="1"/>
  <c r="AC22" i="265" s="1"/>
  <c r="V22" i="265"/>
  <c r="R20" i="265"/>
  <c r="S20" i="265" s="1"/>
  <c r="Z25" i="264" l="1"/>
  <c r="AA25" i="264" s="1"/>
  <c r="AB25" i="264" s="1"/>
  <c r="U25" i="264"/>
  <c r="Z22" i="264"/>
  <c r="AA22" i="264" s="1"/>
  <c r="AB22" i="264" s="1"/>
  <c r="U22" i="264"/>
  <c r="AA19" i="264"/>
  <c r="AB19" i="264" s="1"/>
  <c r="U19" i="264"/>
  <c r="Z16" i="264"/>
  <c r="AA16" i="264" s="1"/>
  <c r="AB16" i="264" s="1"/>
  <c r="U16" i="264"/>
  <c r="AA13" i="264"/>
  <c r="AB13" i="264" s="1"/>
  <c r="U13" i="264"/>
  <c r="AA10" i="264"/>
  <c r="AB10" i="264" s="1"/>
  <c r="U10" i="264"/>
  <c r="R8" i="264"/>
  <c r="S8" i="264" s="1"/>
  <c r="T8" i="264" s="1"/>
  <c r="Z25" i="263"/>
  <c r="AA25" i="263" s="1"/>
  <c r="AB25" i="263" s="1"/>
  <c r="Z22" i="263"/>
  <c r="AA22" i="263" s="1"/>
  <c r="AB22" i="263" s="1"/>
  <c r="AA19" i="263"/>
  <c r="AB19" i="263" s="1"/>
  <c r="Z16" i="263"/>
  <c r="AA16" i="263" s="1"/>
  <c r="AB16" i="263" s="1"/>
  <c r="U16" i="263"/>
  <c r="AA13" i="263"/>
  <c r="AB13" i="263" s="1"/>
  <c r="U13" i="263"/>
  <c r="AA10" i="263"/>
  <c r="AB10" i="263" s="1"/>
  <c r="U10" i="263"/>
  <c r="R8" i="263"/>
  <c r="S8" i="263" s="1"/>
  <c r="T8" i="263" s="1"/>
  <c r="Z25" i="262"/>
  <c r="AA25" i="262" s="1"/>
  <c r="AB25" i="262" s="1"/>
  <c r="Z22" i="262"/>
  <c r="AA22" i="262" s="1"/>
  <c r="AB22" i="262" s="1"/>
  <c r="Z19" i="262"/>
  <c r="AA19" i="262" s="1"/>
  <c r="AB19" i="262" s="1"/>
  <c r="Z16" i="262"/>
  <c r="AA16" i="262" s="1"/>
  <c r="AB16" i="262" s="1"/>
  <c r="U16" i="262"/>
  <c r="AA13" i="262"/>
  <c r="AB13" i="262" s="1"/>
  <c r="U13" i="262"/>
  <c r="Z10" i="262"/>
  <c r="AA10" i="262" s="1"/>
  <c r="AB10" i="262" s="1"/>
  <c r="U10" i="262"/>
  <c r="R8" i="262"/>
  <c r="S8" i="262" s="1"/>
  <c r="T8" i="262" s="1"/>
  <c r="Z25" i="261"/>
  <c r="AA25" i="261" s="1"/>
  <c r="AB25" i="261" s="1"/>
  <c r="U25" i="261"/>
  <c r="Z22" i="261"/>
  <c r="AA22" i="261" s="1"/>
  <c r="AB22" i="261" s="1"/>
  <c r="U22" i="261"/>
  <c r="Z19" i="261"/>
  <c r="AA19" i="261" s="1"/>
  <c r="AB19" i="261" s="1"/>
  <c r="U19" i="261"/>
  <c r="Z16" i="261"/>
  <c r="AA16" i="261" s="1"/>
  <c r="AB16" i="261" s="1"/>
  <c r="U16" i="261"/>
  <c r="AA13" i="261"/>
  <c r="AB13" i="261" s="1"/>
  <c r="U13" i="261"/>
  <c r="Z10" i="261"/>
  <c r="AA10" i="261" s="1"/>
  <c r="AB10" i="261" s="1"/>
  <c r="U10" i="261"/>
  <c r="R8" i="261"/>
  <c r="S8" i="261" s="1"/>
  <c r="T8" i="261" s="1"/>
  <c r="Z25" i="260"/>
  <c r="AA25" i="260" s="1"/>
  <c r="AB25" i="260" s="1"/>
  <c r="U25" i="260"/>
  <c r="Z22" i="260"/>
  <c r="AA22" i="260" s="1"/>
  <c r="AB22" i="260" s="1"/>
  <c r="U22" i="260"/>
  <c r="AA19" i="260"/>
  <c r="AB19" i="260" s="1"/>
  <c r="U19" i="260"/>
  <c r="Z16" i="260"/>
  <c r="AA16" i="260" s="1"/>
  <c r="AB16" i="260" s="1"/>
  <c r="U16" i="260"/>
  <c r="AA13" i="260"/>
  <c r="AB13" i="260" s="1"/>
  <c r="U13" i="260"/>
  <c r="AA10" i="260"/>
  <c r="AB10" i="260" s="1"/>
  <c r="U10" i="260"/>
  <c r="R8" i="260"/>
  <c r="S8" i="260" s="1"/>
  <c r="T8" i="260" s="1"/>
  <c r="Z25" i="259"/>
  <c r="AA25" i="259" s="1"/>
  <c r="AB25" i="259" s="1"/>
  <c r="U25" i="259"/>
  <c r="AA22" i="259"/>
  <c r="AB22" i="259" s="1"/>
  <c r="U22" i="259"/>
  <c r="AA19" i="259"/>
  <c r="AB19" i="259" s="1"/>
  <c r="U19" i="259"/>
  <c r="AA16" i="259"/>
  <c r="AB16" i="259" s="1"/>
  <c r="U16" i="259"/>
  <c r="AA13" i="259"/>
  <c r="U13" i="259"/>
  <c r="AA10" i="259"/>
  <c r="AB10" i="259" s="1"/>
  <c r="U10" i="259"/>
  <c r="R8" i="259"/>
  <c r="S8" i="259" s="1"/>
  <c r="T8" i="259" s="1"/>
  <c r="Z25" i="258"/>
  <c r="AA25" i="258" s="1"/>
  <c r="AB25" i="258" s="1"/>
  <c r="U25" i="258"/>
  <c r="Z22" i="258"/>
  <c r="AA22" i="258" s="1"/>
  <c r="AB22" i="258" s="1"/>
  <c r="U22" i="258"/>
  <c r="AA19" i="258"/>
  <c r="AB19" i="258" s="1"/>
  <c r="Z19" i="258"/>
  <c r="U19" i="258"/>
  <c r="Z16" i="258"/>
  <c r="AA16" i="258" s="1"/>
  <c r="AB16" i="258" s="1"/>
  <c r="U16" i="258"/>
  <c r="AA13" i="258"/>
  <c r="AB13" i="258" s="1"/>
  <c r="U13" i="258"/>
  <c r="Z10" i="258"/>
  <c r="AA10" i="258" s="1"/>
  <c r="AB10" i="258" s="1"/>
  <c r="U10" i="258"/>
  <c r="R8" i="258"/>
  <c r="S8" i="258" s="1"/>
  <c r="T8" i="258" s="1"/>
  <c r="Z25" i="256"/>
  <c r="AA25" i="256" s="1"/>
  <c r="AB25" i="256" s="1"/>
  <c r="U25" i="256"/>
  <c r="Z22" i="256"/>
  <c r="AA22" i="256" s="1"/>
  <c r="AB22" i="256" s="1"/>
  <c r="U22" i="256"/>
  <c r="Z19" i="256"/>
  <c r="AA19" i="256" s="1"/>
  <c r="AB19" i="256" s="1"/>
  <c r="U19" i="256"/>
  <c r="AA16" i="256"/>
  <c r="AB16" i="256" s="1"/>
  <c r="U16" i="256"/>
  <c r="AA13" i="256"/>
  <c r="AB13" i="256" s="1"/>
  <c r="U13" i="256"/>
  <c r="Z10" i="256"/>
  <c r="AA10" i="256" s="1"/>
  <c r="AB10" i="256" s="1"/>
  <c r="U10" i="256"/>
  <c r="R8" i="256"/>
  <c r="S8" i="256" s="1"/>
  <c r="T8" i="256" s="1"/>
  <c r="Z25" i="255"/>
  <c r="AA25" i="255" s="1"/>
  <c r="AB25" i="255" s="1"/>
  <c r="U25" i="255"/>
  <c r="Z22" i="255"/>
  <c r="AA22" i="255" s="1"/>
  <c r="AB22" i="255" s="1"/>
  <c r="U22" i="255"/>
  <c r="Z19" i="255"/>
  <c r="AA19" i="255" s="1"/>
  <c r="AB19" i="255" s="1"/>
  <c r="Z16" i="255"/>
  <c r="AA16" i="255" s="1"/>
  <c r="AB16" i="255" s="1"/>
  <c r="AA13" i="255"/>
  <c r="AB13" i="255" s="1"/>
  <c r="U13" i="255"/>
  <c r="AA10" i="255"/>
  <c r="AB10" i="255" s="1"/>
  <c r="U10" i="255"/>
  <c r="R8" i="255"/>
  <c r="S8" i="255" s="1"/>
  <c r="T8" i="255" s="1"/>
  <c r="Z25" i="254"/>
  <c r="AA25" i="254" s="1"/>
  <c r="AB25" i="254" s="1"/>
  <c r="U25" i="254"/>
  <c r="Z22" i="254"/>
  <c r="AA22" i="254" s="1"/>
  <c r="AB22" i="254" s="1"/>
  <c r="U22" i="254"/>
  <c r="AA19" i="254"/>
  <c r="AB19" i="254" s="1"/>
  <c r="U19" i="254"/>
  <c r="AA16" i="254"/>
  <c r="AB16" i="254" s="1"/>
  <c r="U16" i="254"/>
  <c r="AA13" i="254"/>
  <c r="AB13" i="254" s="1"/>
  <c r="U13" i="254"/>
  <c r="AA10" i="254"/>
  <c r="AB10" i="254" s="1"/>
  <c r="U10" i="254"/>
  <c r="R8" i="254"/>
  <c r="S8" i="254" s="1"/>
  <c r="T8" i="254" s="1"/>
  <c r="Z25" i="253"/>
  <c r="AA25" i="253" s="1"/>
  <c r="AB25" i="253" s="1"/>
  <c r="U25" i="253"/>
  <c r="AA22" i="253"/>
  <c r="AB22" i="253" s="1"/>
  <c r="AA19" i="253"/>
  <c r="AB19" i="253" s="1"/>
  <c r="AA16" i="253"/>
  <c r="AB16" i="253" s="1"/>
  <c r="U16" i="253"/>
  <c r="AA13" i="253"/>
  <c r="AB13" i="253" s="1"/>
  <c r="U13" i="253"/>
  <c r="AA10" i="253"/>
  <c r="AB10" i="253" s="1"/>
  <c r="U10" i="253"/>
  <c r="R8" i="253"/>
  <c r="S8" i="253" s="1"/>
  <c r="T8" i="253" s="1"/>
  <c r="Z25" i="249"/>
  <c r="AA25" i="249" s="1"/>
  <c r="AB25" i="249" s="1"/>
  <c r="U25" i="249"/>
  <c r="Z22" i="249"/>
  <c r="AA22" i="249" s="1"/>
  <c r="AB22" i="249" s="1"/>
  <c r="U22" i="249"/>
  <c r="AA19" i="249"/>
  <c r="AB19" i="249" s="1"/>
  <c r="U19" i="249"/>
  <c r="AA16" i="249"/>
  <c r="AB16" i="249" s="1"/>
  <c r="U16" i="249"/>
  <c r="AA13" i="249"/>
  <c r="AB13" i="249" s="1"/>
  <c r="U13" i="249"/>
  <c r="AA10" i="249"/>
  <c r="AB10" i="249" s="1"/>
  <c r="U10" i="249"/>
  <c r="R8" i="249"/>
  <c r="S8" i="249" s="1"/>
  <c r="T8" i="249" s="1"/>
  <c r="Z25" i="248"/>
  <c r="AA25" i="248" s="1"/>
  <c r="AB25" i="248" s="1"/>
  <c r="Z22" i="248"/>
  <c r="AA22" i="248" s="1"/>
  <c r="AB22" i="248" s="1"/>
  <c r="AA19" i="248"/>
  <c r="AB19" i="248" s="1"/>
  <c r="AA16" i="248"/>
  <c r="AB16" i="248" s="1"/>
  <c r="AA13" i="248"/>
  <c r="AB13" i="248" s="1"/>
  <c r="U13" i="248"/>
  <c r="AA10" i="248"/>
  <c r="AB10" i="248" s="1"/>
  <c r="U10" i="248"/>
  <c r="R8" i="248"/>
  <c r="S8" i="248" s="1"/>
  <c r="T8" i="248" s="1"/>
  <c r="R8" i="202"/>
  <c r="S8" i="202" s="1"/>
  <c r="T8" i="202" s="1"/>
  <c r="D157" i="164"/>
  <c r="D156" i="164"/>
  <c r="D155" i="164"/>
  <c r="D154" i="164"/>
  <c r="D153" i="164"/>
  <c r="D152" i="164"/>
  <c r="G142" i="164"/>
  <c r="G141" i="164"/>
  <c r="G140" i="164"/>
  <c r="G139" i="164"/>
  <c r="G137" i="164"/>
  <c r="G136" i="164"/>
  <c r="G135" i="164"/>
  <c r="G134" i="164"/>
  <c r="G132" i="164"/>
  <c r="G131" i="164"/>
  <c r="G130" i="164"/>
  <c r="G129" i="164"/>
  <c r="G127" i="164"/>
  <c r="G126" i="164"/>
  <c r="G125" i="164"/>
  <c r="G124" i="164"/>
  <c r="G122" i="164"/>
  <c r="G121" i="164"/>
  <c r="G120" i="164"/>
  <c r="G119" i="164"/>
  <c r="G117" i="164"/>
  <c r="G116" i="164"/>
  <c r="G115" i="164"/>
  <c r="G114" i="164"/>
  <c r="G112" i="164"/>
  <c r="G111" i="164"/>
  <c r="G110" i="164"/>
  <c r="G109" i="164"/>
  <c r="G107" i="164"/>
  <c r="G106" i="164"/>
  <c r="G105" i="164"/>
  <c r="G104" i="164"/>
  <c r="G103" i="164"/>
  <c r="G101" i="164"/>
  <c r="G100" i="164"/>
  <c r="G99" i="164"/>
  <c r="G98" i="164"/>
  <c r="G96" i="164"/>
  <c r="G95" i="164"/>
  <c r="G94" i="164"/>
  <c r="G92" i="164"/>
  <c r="G91" i="164"/>
  <c r="G90" i="164"/>
  <c r="G88" i="164"/>
  <c r="G87" i="164"/>
  <c r="G86" i="164"/>
  <c r="G85" i="164"/>
  <c r="G83" i="164"/>
  <c r="G82" i="164"/>
  <c r="G81" i="164"/>
  <c r="G80" i="164"/>
  <c r="G79" i="164"/>
  <c r="G77" i="164"/>
  <c r="G76" i="164"/>
  <c r="G75" i="164"/>
  <c r="G74" i="164"/>
  <c r="G72" i="164"/>
  <c r="G73" i="164" s="1"/>
  <c r="G71" i="164"/>
  <c r="G70" i="164"/>
  <c r="G69" i="164"/>
  <c r="G67" i="164"/>
  <c r="G66" i="164"/>
  <c r="G65" i="164"/>
  <c r="G64" i="164"/>
  <c r="G62" i="164"/>
  <c r="G61" i="164"/>
  <c r="G60" i="164"/>
  <c r="G50" i="164"/>
  <c r="G49" i="164"/>
  <c r="G53" i="164" s="1"/>
  <c r="G47" i="164"/>
  <c r="G46" i="164"/>
  <c r="G45" i="164"/>
  <c r="G44" i="164"/>
  <c r="G43" i="164"/>
  <c r="G41" i="164"/>
  <c r="G40" i="164"/>
  <c r="G39" i="164"/>
  <c r="G38" i="164"/>
  <c r="G37" i="164"/>
  <c r="G35" i="164"/>
  <c r="G34" i="164"/>
  <c r="G33" i="164"/>
  <c r="G32" i="164"/>
  <c r="G31" i="164"/>
  <c r="G29" i="164"/>
  <c r="G28" i="164"/>
  <c r="G27" i="164"/>
  <c r="G26" i="164"/>
  <c r="G25" i="164"/>
  <c r="G23" i="164"/>
  <c r="G22" i="164"/>
  <c r="G21" i="164"/>
  <c r="G20" i="164"/>
  <c r="G19" i="164"/>
  <c r="G36" i="164" l="1"/>
  <c r="AB13" i="259"/>
  <c r="AC13" i="259"/>
  <c r="G97" i="164"/>
  <c r="G102" i="164" s="1"/>
  <c r="G108" i="164" s="1"/>
  <c r="G42" i="164"/>
  <c r="G63" i="164"/>
  <c r="AB29" i="264"/>
  <c r="AB29" i="263"/>
  <c r="AB29" i="262"/>
  <c r="AB29" i="261"/>
  <c r="AB29" i="260"/>
  <c r="AB29" i="259"/>
  <c r="AB29" i="258"/>
  <c r="AB29" i="256"/>
  <c r="AB29" i="255"/>
  <c r="AB29" i="254"/>
  <c r="AB29" i="253"/>
  <c r="AB29" i="249"/>
  <c r="AB29" i="248"/>
  <c r="G113" i="164"/>
  <c r="G118" i="164" s="1"/>
  <c r="G123" i="164" s="1"/>
  <c r="G128" i="164" s="1"/>
  <c r="G133" i="164" s="1"/>
  <c r="G138" i="164" s="1"/>
  <c r="G143" i="164" s="1"/>
  <c r="G30" i="164"/>
  <c r="G93" i="164"/>
  <c r="G68" i="164"/>
  <c r="G89" i="164"/>
  <c r="G78" i="164"/>
  <c r="G84" i="164"/>
  <c r="G24" i="164"/>
  <c r="G144" i="164" l="1"/>
  <c r="B78" i="247"/>
  <c r="Z25" i="202" l="1"/>
  <c r="AA25" i="202" s="1"/>
  <c r="AB25" i="202" s="1"/>
  <c r="U25" i="202"/>
  <c r="U22" i="202" l="1"/>
  <c r="Z22" i="202"/>
  <c r="AA22" i="202" s="1"/>
  <c r="AB22" i="202" s="1"/>
  <c r="AA19" i="202"/>
  <c r="AB19" i="202" s="1"/>
  <c r="AA16" i="202"/>
  <c r="AB16" i="202" s="1"/>
  <c r="AA13" i="202"/>
  <c r="AB13" i="202" s="1"/>
  <c r="Z10" i="202"/>
  <c r="AA10" i="202" s="1"/>
  <c r="AB10" i="202" s="1"/>
  <c r="AB29" i="202" l="1"/>
  <c r="U10" i="202"/>
  <c r="U13" i="202"/>
  <c r="U16" i="202"/>
  <c r="U19" i="202" l="1"/>
</calcChain>
</file>

<file path=xl/sharedStrings.xml><?xml version="1.0" encoding="utf-8"?>
<sst xmlns="http://schemas.openxmlformats.org/spreadsheetml/2006/main" count="2845" uniqueCount="794">
  <si>
    <t>SỞ GIÁO DỤC &amp; ĐÀO TẠO TP.HCM</t>
  </si>
  <si>
    <t>Tháng</t>
  </si>
  <si>
    <t>Đơn vị 
học trình</t>
  </si>
  <si>
    <t>MÔN HỌC &amp; GIÁO VIÊN</t>
  </si>
  <si>
    <t>Tuần</t>
  </si>
  <si>
    <t>Ngày</t>
  </si>
  <si>
    <t>LT</t>
  </si>
  <si>
    <t>TH</t>
  </si>
  <si>
    <t>KT</t>
  </si>
  <si>
    <t>THỨ
HAI</t>
  </si>
  <si>
    <t>SÁNG</t>
  </si>
  <si>
    <t>CHIỀU</t>
  </si>
  <si>
    <t>THỨ
BA</t>
  </si>
  <si>
    <t>THỨ
TƯ</t>
  </si>
  <si>
    <t xml:space="preserve">THỨ
NĂM
</t>
  </si>
  <si>
    <t>THỨ
SÁU</t>
  </si>
  <si>
    <t>THỨ
BẢY</t>
  </si>
  <si>
    <r>
      <rPr>
        <b/>
        <u/>
        <sz val="10"/>
        <rFont val="Times New Roman"/>
        <family val="1"/>
      </rPr>
      <t>Ghi chú:</t>
    </r>
    <r>
      <rPr>
        <b/>
        <sz val="10"/>
        <rFont val="Times New Roman"/>
        <family val="1"/>
      </rPr>
      <t xml:space="preserve"> Giáo viên công bố đề cương ôn thi cho học sinh trước kỳ thi ít nhất 4 tuần và thực hiện theo kế hoạch thi.</t>
    </r>
  </si>
  <si>
    <t>LỚP</t>
  </si>
  <si>
    <t>MÔN</t>
  </si>
  <si>
    <t>SỐ BUỔI HỌC</t>
  </si>
  <si>
    <t>GHI CHÚ</t>
  </si>
  <si>
    <t>Tiếng Anh</t>
  </si>
  <si>
    <t>GIÁO VIÊN</t>
  </si>
  <si>
    <r>
      <t xml:space="preserve">TRƯỜNG </t>
    </r>
    <r>
      <rPr>
        <b/>
        <u/>
        <sz val="10"/>
        <rFont val="Times New Roman"/>
        <family val="1"/>
      </rPr>
      <t>TC KT - KT NGUYỄN HỮU</t>
    </r>
    <r>
      <rPr>
        <b/>
        <sz val="10"/>
        <rFont val="Times New Roman"/>
        <family val="1"/>
      </rPr>
      <t xml:space="preserve"> CẢNH</t>
    </r>
  </si>
  <si>
    <t xml:space="preserve"> KT. TRƯỞNG PHÒNG ĐÀO TẠO
PHÓ TRƯỞNG PHÒNG</t>
  </si>
  <si>
    <t>KT. HIỆU TRƯỞNG
PHÓ HIỆU TRƯỞNG</t>
  </si>
  <si>
    <t>Phạm Kim Oanh</t>
  </si>
  <si>
    <t>THỜI LƯỢNG</t>
  </si>
  <si>
    <t>Trần Quốc Hải</t>
  </si>
  <si>
    <t>Nghỉ lễ 1/1</t>
  </si>
  <si>
    <t>THI HKI</t>
  </si>
  <si>
    <t>TRƯỜNG TRUNG CẤP KINH TẾ-KỸ THUẬT</t>
  </si>
  <si>
    <t>CỘNG HÒA XÃ HỘI CHỦ NGHĨA VIỆT NAM</t>
  </si>
  <si>
    <t>NGUYỄN HỮU CẢNH</t>
  </si>
  <si>
    <t>Độc lập - Tự do - Hạnh phúc</t>
  </si>
  <si>
    <t>PHÒNG ĐÀO TẠO</t>
  </si>
  <si>
    <t>PHÒNG</t>
  </si>
  <si>
    <t>Kỹ năng chăm sóc khách hàng</t>
  </si>
  <si>
    <t>KHOA</t>
  </si>
  <si>
    <t>CƠ KHÍ</t>
  </si>
  <si>
    <t xml:space="preserve">Tiếng Anh </t>
  </si>
  <si>
    <t xml:space="preserve">Pháp luật </t>
  </si>
  <si>
    <t>Giáo dục thể chất</t>
  </si>
  <si>
    <t>BHST22</t>
  </si>
  <si>
    <t>KINH TẾ</t>
  </si>
  <si>
    <t>KTDN22</t>
  </si>
  <si>
    <t>LGT22</t>
  </si>
  <si>
    <t>Đ-TKTT</t>
  </si>
  <si>
    <t>NHKS22</t>
  </si>
  <si>
    <t>TKTT22</t>
  </si>
  <si>
    <t xml:space="preserve">Giáo dục chính trị </t>
  </si>
  <si>
    <t xml:space="preserve">Tin học </t>
  </si>
  <si>
    <t>Giáo dục quốc phòng - AN</t>
  </si>
  <si>
    <t>TBN22</t>
  </si>
  <si>
    <t>TĐH-CNTT</t>
  </si>
  <si>
    <t>CĐT22</t>
  </si>
  <si>
    <t>PCMT22</t>
  </si>
  <si>
    <t>TQW22</t>
  </si>
  <si>
    <t>KHÓA : 2022-2024</t>
  </si>
  <si>
    <t xml:space="preserve">  </t>
  </si>
  <si>
    <t>THỜI KHÓA BIỂU LỚP CKCT22.1</t>
  </si>
  <si>
    <t>THỨ 2</t>
  </si>
  <si>
    <t>THỨ 3</t>
  </si>
  <si>
    <t>THỨ 4</t>
  </si>
  <si>
    <t>THỨ 5</t>
  </si>
  <si>
    <t>THỨ 6</t>
  </si>
  <si>
    <t>THỨ 7</t>
  </si>
  <si>
    <t>A105</t>
  </si>
  <si>
    <t>X. MCC</t>
  </si>
  <si>
    <t>P. TKTT</t>
  </si>
  <si>
    <t>X. MAY</t>
  </si>
  <si>
    <t>X. TBĐ</t>
  </si>
  <si>
    <t>X.CCĐ</t>
  </si>
  <si>
    <t>X. MĐ</t>
  </si>
  <si>
    <t>X. ĐTĐ</t>
  </si>
  <si>
    <t>X. ĐLDD</t>
  </si>
  <si>
    <t>X. ĐLCN</t>
  </si>
  <si>
    <t>A402</t>
  </si>
  <si>
    <t>A403</t>
  </si>
  <si>
    <t>A404</t>
  </si>
  <si>
    <t>A406</t>
  </si>
  <si>
    <t>A407</t>
  </si>
  <si>
    <t>C201</t>
  </si>
  <si>
    <t>C202</t>
  </si>
  <si>
    <t>C203</t>
  </si>
  <si>
    <t>C204</t>
  </si>
  <si>
    <t>C205</t>
  </si>
  <si>
    <t>C502</t>
  </si>
  <si>
    <t>E202</t>
  </si>
  <si>
    <t>E203</t>
  </si>
  <si>
    <t>E205</t>
  </si>
  <si>
    <t>E301</t>
  </si>
  <si>
    <t>Cô Tuyền</t>
  </si>
  <si>
    <t>Thầy Cường</t>
  </si>
  <si>
    <t>Thầy Phước</t>
  </si>
  <si>
    <t>Thầy Vũ</t>
  </si>
  <si>
    <t>Cô Lương</t>
  </si>
  <si>
    <t>Cô Nhồng</t>
  </si>
  <si>
    <t>Cô Bích</t>
  </si>
  <si>
    <t>Cô Ngân</t>
  </si>
  <si>
    <t>Cô Phương</t>
  </si>
  <si>
    <t>Cô Tú</t>
  </si>
  <si>
    <t>Cô Yến</t>
  </si>
  <si>
    <t>Thầy Kha Ly</t>
  </si>
  <si>
    <t>Thầy Chung</t>
  </si>
  <si>
    <t>Cô Phúc</t>
  </si>
  <si>
    <t>Thầy Quý</t>
  </si>
  <si>
    <t>Thầy Bảo</t>
  </si>
  <si>
    <t>Cô Ngọc</t>
  </si>
  <si>
    <t>Thầy Hưng</t>
  </si>
  <si>
    <t>Thầy Danh</t>
  </si>
  <si>
    <t>Cô Kiều Anh</t>
  </si>
  <si>
    <t>T. Hào</t>
  </si>
  <si>
    <t>Cô Quế</t>
  </si>
  <si>
    <t>Thầy Thế - TG</t>
  </si>
  <si>
    <t xml:space="preserve">   THỜI  KHÓA BIỂU PHÒNG, XƯỞNG KHÓA TC22 HỌC KỲ I - NĂM HỌC 2022-2023</t>
  </si>
  <si>
    <t>E204</t>
  </si>
  <si>
    <t>E206</t>
  </si>
  <si>
    <t>E302</t>
  </si>
  <si>
    <t>E304</t>
  </si>
  <si>
    <t>E305</t>
  </si>
  <si>
    <t>C301</t>
  </si>
  <si>
    <t>C302</t>
  </si>
  <si>
    <t>C303</t>
  </si>
  <si>
    <t>C304</t>
  </si>
  <si>
    <t>C305</t>
  </si>
  <si>
    <t>Thầy Hạnh</t>
  </si>
  <si>
    <t>Thầy Trưởng</t>
  </si>
  <si>
    <t>Thầy Tú</t>
  </si>
  <si>
    <t>Thầy Huy</t>
  </si>
  <si>
    <t>Thầy Tuấn Anh</t>
  </si>
  <si>
    <t>Thầy Giang</t>
  </si>
  <si>
    <t>Cô Quỳnh</t>
  </si>
  <si>
    <t>Thầy Hải</t>
  </si>
  <si>
    <t>Cô Thanh</t>
  </si>
  <si>
    <t>Cô Oanh</t>
  </si>
  <si>
    <t>Cô Thuận</t>
  </si>
  <si>
    <t>Thầy Hồng Phúc</t>
  </si>
  <si>
    <t>Cô Thúy</t>
  </si>
  <si>
    <t>C401</t>
  </si>
  <si>
    <t>C402</t>
  </si>
  <si>
    <t>C405</t>
  </si>
  <si>
    <t>C403</t>
  </si>
  <si>
    <t>Thầy Quyền</t>
  </si>
  <si>
    <t>Lương Thế Phúc</t>
  </si>
  <si>
    <t xml:space="preserve"> </t>
  </si>
  <si>
    <t>Cô Hương - TG</t>
  </si>
  <si>
    <t>X. ĐCB</t>
  </si>
  <si>
    <t>Thầy Thế Phúc</t>
  </si>
  <si>
    <t>C404</t>
  </si>
  <si>
    <t>C501</t>
  </si>
  <si>
    <t>X. LGT</t>
  </si>
  <si>
    <t>Cô Linh - TG</t>
  </si>
  <si>
    <t>Cô Loan</t>
  </si>
  <si>
    <t>T. Kiệt</t>
  </si>
  <si>
    <t>Thầy Khắc</t>
  </si>
  <si>
    <t>Thầy Hải Thanh</t>
  </si>
  <si>
    <t>Lễ 20/11</t>
  </si>
  <si>
    <t>T. Thuận</t>
  </si>
  <si>
    <t>Thầy Đoàn</t>
  </si>
  <si>
    <t>Thầy Ngọc</t>
  </si>
  <si>
    <t>B107</t>
  </si>
  <si>
    <t>B108</t>
  </si>
  <si>
    <t>B101</t>
  </si>
  <si>
    <t>HỌC KỲ : I - NĂM HỌC: 2023-2024</t>
  </si>
  <si>
    <t>DỰ KIẾN MÔN HỌC KHOÁ TC22 - HỌC KỲ I-NĂM HỌC 2023-2024</t>
  </si>
  <si>
    <t>Dự kiến: 90 buổi/lớp</t>
  </si>
  <si>
    <t>CKCT22.1</t>
  </si>
  <si>
    <t>Công nghệ CNC1</t>
  </si>
  <si>
    <t>Tiện 2</t>
  </si>
  <si>
    <t>BVMT và sử dụng NLHQ trong ngành CKCT</t>
  </si>
  <si>
    <t>Phay-bào</t>
  </si>
  <si>
    <t>Công nghệ CNC 2</t>
  </si>
  <si>
    <t>CKCT22.2</t>
  </si>
  <si>
    <t>CKĐL22.1</t>
  </si>
  <si>
    <t>CNBD và sửa chữa ô tô</t>
  </si>
  <si>
    <t>Điện lạnh ô tô</t>
  </si>
  <si>
    <t>Động cơ dầu</t>
  </si>
  <si>
    <t>Động cơ xăng</t>
  </si>
  <si>
    <t>Gầm</t>
  </si>
  <si>
    <t>CKĐL22.2</t>
  </si>
  <si>
    <t>CKĐL22.3</t>
  </si>
  <si>
    <t>CNOT22.2</t>
  </si>
  <si>
    <t>Gầm ô tô</t>
  </si>
  <si>
    <t>Kỹ thuật đồng – sơn ô tô</t>
  </si>
  <si>
    <t>Kỹ năng bán hàng siêu thị</t>
  </si>
  <si>
    <t>Quản lý bán hàng siêu thị</t>
  </si>
  <si>
    <t>Kế toán thương mại dịch vụ</t>
  </si>
  <si>
    <t>Kế toán hành chính sự nghiệp</t>
  </si>
  <si>
    <t>Hạch toán kế toán trên máy tính</t>
  </si>
  <si>
    <t>Quản trị chuỗi cung ứng</t>
  </si>
  <si>
    <t>Xuất hàng</t>
  </si>
  <si>
    <t>Quản lý trang thiết bị</t>
  </si>
  <si>
    <t>Quản lý và bổ sung hàng hóa</t>
  </si>
  <si>
    <t>CSSĐ22.1</t>
  </si>
  <si>
    <t>Chăm sóc da nâng cao</t>
  </si>
  <si>
    <t>Kỹ thuật nhuộm và tạo mẫu tóc nâng cao</t>
  </si>
  <si>
    <t>Trang điểm cơ bản</t>
  </si>
  <si>
    <t>Quản lý, kinh doanh cơ sở thẩm mỹ</t>
  </si>
  <si>
    <t>CSSĐ22.2</t>
  </si>
  <si>
    <t>Anh văn chuyên ngành</t>
  </si>
  <si>
    <t>Công nghệ phục vụ Bar và pha chế</t>
  </si>
  <si>
    <t>Quản lý bộ phận phòng</t>
  </si>
  <si>
    <t>Quản lý chất lượng dịch vụ</t>
  </si>
  <si>
    <t>Thực tập lễ tân khách sạn</t>
  </si>
  <si>
    <t>Cắt may trang phục 1</t>
  </si>
  <si>
    <t xml:space="preserve">Tạo mẫu trên manơcanh </t>
  </si>
  <si>
    <t>Thiết kế mẫu trên máy tính</t>
  </si>
  <si>
    <t>Thiết kế trang phục 2</t>
  </si>
  <si>
    <t>ĐCN22.2</t>
  </si>
  <si>
    <t>Trang bị điện</t>
  </si>
  <si>
    <t>Điều khiển logic</t>
  </si>
  <si>
    <t>ĐCN22.3</t>
  </si>
  <si>
    <t>Điện lạnh công nghiệp</t>
  </si>
  <si>
    <t>Điều hòa không khí trung tâm</t>
  </si>
  <si>
    <t>Bơm, quạt, máy nén</t>
  </si>
  <si>
    <t>KTML22</t>
  </si>
  <si>
    <t>Máy và thiết bị lạnh</t>
  </si>
  <si>
    <t>Điều hòa không khí</t>
  </si>
  <si>
    <t>Điện tử ứng dụng trong hệ thống lạnh</t>
  </si>
  <si>
    <t>Điều hòa không khí ô tô</t>
  </si>
  <si>
    <t>Kỹ thuật khí nén</t>
  </si>
  <si>
    <t>Kỹ thuật vi điều khiển</t>
  </si>
  <si>
    <t>Thiết bị điều khiển</t>
  </si>
  <si>
    <t>Kỹ thuật xung số</t>
  </si>
  <si>
    <t>Sửa chữa máy tính</t>
  </si>
  <si>
    <t>Sửa chữa máy in</t>
  </si>
  <si>
    <t>Quản trị mạng</t>
  </si>
  <si>
    <t>THUD22.2</t>
  </si>
  <si>
    <t>Lập trình Windows Form</t>
  </si>
  <si>
    <t>Lập trình thiết bị di động android cơ bản</t>
  </si>
  <si>
    <t>Thiết kế web mã nguồn mở  (WordPress)</t>
  </si>
  <si>
    <t>Audio video</t>
  </si>
  <si>
    <t>THUD22.3</t>
  </si>
  <si>
    <t>TKĐH22.1</t>
  </si>
  <si>
    <t>Thiết kế bố cục trang web</t>
  </si>
  <si>
    <t>Kỹ thuật dàn trang</t>
  </si>
  <si>
    <t>Thiết kế hệ thống nhận dạng thương hiệu và quảng cáo</t>
  </si>
  <si>
    <t>Nghệ thuật sắp đặt chữ</t>
  </si>
  <si>
    <t>TKĐH22.2</t>
  </si>
  <si>
    <t>Quản trị webserver và mailserver</t>
  </si>
  <si>
    <t>Lập trình ứng dụng quản lý  trên Web (ASP.NET)</t>
  </si>
  <si>
    <t>Lập trình PHP &amp; My SQL</t>
  </si>
  <si>
    <t>Thiết kế web bằng mã mở nguồn</t>
  </si>
  <si>
    <t>TRƯỞNG PHÒNG ĐÀO TẠO</t>
  </si>
  <si>
    <t>01/2024</t>
  </si>
  <si>
    <t>BVMT và SD NLHQ trong ngành CKCT</t>
  </si>
  <si>
    <t>THỜI KHÓA BIỂU LỚP CNOT22.2</t>
  </si>
  <si>
    <t>THỜI KHÓA BIỂU LỚP CKĐL22.1</t>
  </si>
  <si>
    <t>THỜI KHÓA BIỂU LỚP BHST22.1</t>
  </si>
  <si>
    <t>THỜI KHÓA BIỂU LỚP KTDN22</t>
  </si>
  <si>
    <t>THỜI KHÓA BIỂU LỚP LGT22</t>
  </si>
  <si>
    <t>THỜI KHÓA BIỂU LỚP CCSĐ22.1</t>
  </si>
  <si>
    <t>THỜI KHÓA BIỂU LỚP NHKS22</t>
  </si>
  <si>
    <t>THỜI KHÓA BIỂU LỚP TKTT22</t>
  </si>
  <si>
    <t>THỜI KHÓA BIỂU LỚP ĐCN22.2</t>
  </si>
  <si>
    <t>THỜI KHÓA BIỂU LỚP TBN22</t>
  </si>
  <si>
    <t>THỜI KHÓA BIỂU LỚP CĐT22</t>
  </si>
  <si>
    <t>THỜI KHÓA BIỂU LỚP PCMT22</t>
  </si>
  <si>
    <t>THỜI KHÓA BIỂU LỚP TQW22</t>
  </si>
  <si>
    <t>Vũ Phương Linh</t>
  </si>
  <si>
    <t>Thực tập lễ tân khách sạn (1-5)</t>
  </si>
  <si>
    <t>SHCN (6)</t>
  </si>
  <si>
    <t>Trần Thị Kim Huyền</t>
  </si>
  <si>
    <t>Quản lý chất lượng dịch vụ (1-5)</t>
  </si>
  <si>
    <t>Huỳnh Như</t>
  </si>
  <si>
    <t>Công nghệ phục vụ Bar và pha chế (1-5)</t>
  </si>
  <si>
    <t>Lê Ngọc Thuý</t>
  </si>
  <si>
    <t>Anh văn chuyên ngành (1-5)</t>
  </si>
  <si>
    <t>THỜI KHÓA BIỂU LỚP ĐCN22.3</t>
  </si>
  <si>
    <t>Nguyễn Tiến Dũng</t>
  </si>
  <si>
    <t>CHỦ NHẬT</t>
  </si>
  <si>
    <t>TỐI</t>
  </si>
  <si>
    <t>(1-5)</t>
  </si>
  <si>
    <t>Nguyễn Kha Ly</t>
  </si>
  <si>
    <t>Điều khiển logic (1-5)</t>
  </si>
  <si>
    <t>Nguyễn Thị Hồng Phúc</t>
  </si>
  <si>
    <t>THỜI KHÓA BIỂU LỚP KTML22</t>
  </si>
  <si>
    <t>Trần Văn Bảo</t>
  </si>
  <si>
    <t>Phạm Thị Thành</t>
  </si>
  <si>
    <t>Cắt may trang phục 2</t>
  </si>
  <si>
    <t>Nguyễn Thị Minh Ngọc</t>
  </si>
  <si>
    <t>Nguyễn Văn Quý</t>
  </si>
  <si>
    <t>Lương Cao Quyền</t>
  </si>
  <si>
    <t>Trang điểm CB LT (1-5)</t>
  </si>
  <si>
    <t>Nguyễn Minh Dương</t>
  </si>
  <si>
    <t>ĐT kép</t>
  </si>
  <si>
    <t>Mai Thuỳ Ngọc Mến</t>
  </si>
  <si>
    <t>Lê Thị Thuỳ Trang</t>
  </si>
  <si>
    <t>Đắp móng gel và vẽ tạo hình móng</t>
  </si>
  <si>
    <t>Đặng Thị Huyền</t>
  </si>
  <si>
    <t>Kỹ thuật nhuộm và tạo mẫu tóc nâng cao (1-6)</t>
  </si>
  <si>
    <t>Đắp móng gel và vẽ tạo hình móng (1-6)</t>
  </si>
  <si>
    <t>(1-3)</t>
  </si>
  <si>
    <t>Tiếng Anh (1-5)</t>
  </si>
  <si>
    <t>Dương Minh Tâm</t>
  </si>
  <si>
    <t>Lập trình Windows Form (1-5)</t>
  </si>
  <si>
    <t>Thầy Tâm - TG</t>
  </si>
  <si>
    <t xml:space="preserve">   THỜI  KHÓA BIỂU GIÁO VIÊN KHÓA TC22 HỌC KỲ I - NH 2023-2024</t>
  </si>
  <si>
    <t>THUD22.2
T4-20</t>
  </si>
  <si>
    <t>THUD22.3
T4-20</t>
  </si>
  <si>
    <t>Nguyễn Thanh Phong</t>
  </si>
  <si>
    <t>THỜI KHÓA BIỂU LỚP THUD22.2</t>
  </si>
  <si>
    <t>Lập trình thiết bị di động android cơ bản (1-5)</t>
  </si>
  <si>
    <t>Thiết kế web mã nguồn mở  (WordPress) (1-5)</t>
  </si>
  <si>
    <t>THỜI KHÓA BIỂU LỚP THUD22.3</t>
  </si>
  <si>
    <t>Nguyễn Thị Kim Nga</t>
  </si>
  <si>
    <t>Lập trình ứng dụng quản lý trên Web (ASP.NET)</t>
  </si>
  <si>
    <t>THỜI KHÓA BIỂU LỚP TKĐH22.1</t>
  </si>
  <si>
    <t>Nguyễn Thị Kim Phụng</t>
  </si>
  <si>
    <t>Nguyễn Thanh Hương</t>
  </si>
  <si>
    <t>Nguyễn Hữu Thế</t>
  </si>
  <si>
    <t>Nguyễn Gia Quang Đăng</t>
  </si>
  <si>
    <t>Nguyễn Tấn Triển</t>
  </si>
  <si>
    <t>Trần Văn Thành</t>
  </si>
  <si>
    <t>Lê Thị Ngọc Quế</t>
  </si>
  <si>
    <t>Đào Ngọc Tuấn</t>
  </si>
  <si>
    <t>Nguyễn Hồng Phúc</t>
  </si>
  <si>
    <t>THỜI KHÓA BIỂU LỚP TKĐH22.2</t>
  </si>
  <si>
    <t>Thiết kế hệ thống nhận dạng thương hiệu và quảng cáo (1-5)</t>
  </si>
  <si>
    <t>Thiết kế bố cục trang web (1-6)</t>
  </si>
  <si>
    <t>Kỹ thuật dàn trang (1-5)</t>
  </si>
  <si>
    <t>(1-2)</t>
  </si>
  <si>
    <t>Cô Phụng - TG</t>
  </si>
  <si>
    <t>TKĐH22.1
T4-19</t>
  </si>
  <si>
    <t>TKĐH22.2
T4-19</t>
  </si>
  <si>
    <t>Lập trình PHP &amp; My SQL (1-6)</t>
  </si>
  <si>
    <t>Quản trị webserver và mailserver (1-5)</t>
  </si>
  <si>
    <t>Lập trình ứng dụng quản lý trên Web (ASP.NET) (1-6)</t>
  </si>
  <si>
    <t>Thiết kế web bằng mã mở nguồn (1-6)</t>
  </si>
  <si>
    <t>LT TB di động android CB (1-5)</t>
  </si>
  <si>
    <t>LT Windows Form (1-5)</t>
  </si>
  <si>
    <t>TK web mã nguồn mở (1-5)</t>
  </si>
  <si>
    <t>TK web MNM (1-5)</t>
  </si>
  <si>
    <t>LTTBDD android CB (1-5)</t>
  </si>
  <si>
    <t>LT PHP &amp; My SQL (1-6)</t>
  </si>
  <si>
    <t>LTUDQL trên Web (1-6)</t>
  </si>
  <si>
    <t>TKHTND thương hiệu và QC (1-5)</t>
  </si>
  <si>
    <t>Sửa chữa máy in (1-5)</t>
  </si>
  <si>
    <t>Sửa chữa máy tính (1-6)</t>
  </si>
  <si>
    <t>Kỹ thuật xung số (1-5)</t>
  </si>
  <si>
    <t>Quản trị mạng (1-5)</t>
  </si>
  <si>
    <t>SCMT (1-6)</t>
  </si>
  <si>
    <t>Nguyễn Đình Trung Hưng</t>
  </si>
  <si>
    <t>Dương Hoàng Danh</t>
  </si>
  <si>
    <t>Nguyễn Phú Hào</t>
  </si>
  <si>
    <t>Kỹ thuật khí nén (1-5)</t>
  </si>
  <si>
    <t>KT vi điều khiển (1-5)</t>
  </si>
  <si>
    <t>Thiết bị điều khiển (1-6)</t>
  </si>
  <si>
    <t>Đặng Kiều Anh</t>
  </si>
  <si>
    <t>Điện tử ứng dụng trong hệ thống lạnh (1-6)</t>
  </si>
  <si>
    <t>Điều hòa không khí ô tô (1-6)</t>
  </si>
  <si>
    <t>Điện lạnh công nghiệp (1-5)</t>
  </si>
  <si>
    <t>Điều hòa không khí trung tâm (1-6)</t>
  </si>
  <si>
    <t>ĐHKKTT (1-6)</t>
  </si>
  <si>
    <t>Trang bị điện (1-5)</t>
  </si>
  <si>
    <t>Cắt may trang phục 1 (1-5)</t>
  </si>
  <si>
    <t>Thiết kế trang phục 2 (1-5)</t>
  </si>
  <si>
    <t>Cắt may TP 1 (1-5)</t>
  </si>
  <si>
    <t>Cắt may trang phục 2 (1-5)</t>
  </si>
  <si>
    <t>trang phục 2 (1-5)</t>
  </si>
  <si>
    <t>Cắt may</t>
  </si>
  <si>
    <t>X. May</t>
  </si>
  <si>
    <t>Nguyễn Văn Ngọ</t>
  </si>
  <si>
    <t>Nguyễn Quốc Đoàn</t>
  </si>
  <si>
    <t>Lê Đình Ngọc</t>
  </si>
  <si>
    <t>THỜI KHÓA BIỂU LỚP CKĐL22.2</t>
  </si>
  <si>
    <t>GVCN: Hồ Quang Trưởng</t>
  </si>
  <si>
    <t>Nguyễn Trang Khôi</t>
  </si>
  <si>
    <t>THỜI KHÓA BIỂU LỚP CKĐL22.3</t>
  </si>
  <si>
    <t>GVCN: Lê Đình Ngọc</t>
  </si>
  <si>
    <t>Lê Thị Tuyền</t>
  </si>
  <si>
    <t>Lê Phú Cường</t>
  </si>
  <si>
    <t>Ung Thanh Vũ</t>
  </si>
  <si>
    <t>Nguyễn Văn Phước</t>
  </si>
  <si>
    <t>THỜI KHÓA BIỂU LỚP CKCT22.2</t>
  </si>
  <si>
    <t>Phan Võ Minh Hạnh</t>
  </si>
  <si>
    <t>Động cơ xăng (1-6)</t>
  </si>
  <si>
    <t>Lê Hoàng Minh</t>
  </si>
  <si>
    <t>Động cơ dầu (1-5)</t>
  </si>
  <si>
    <t>Chăm sóc da nâng cao (1-5)</t>
  </si>
  <si>
    <t>(1-6)</t>
  </si>
  <si>
    <t>Trang điểm cơ bản TH (1-6)</t>
  </si>
  <si>
    <t>THỜI KHÓA BIỂU LỚP CCSĐ22.2</t>
  </si>
  <si>
    <t>ĐM gel và vẽ THM (1-5)</t>
  </si>
  <si>
    <t>LT học ghép CKCT22.1</t>
  </si>
  <si>
    <t>Công nghệ CNC1-LT (1-5)</t>
  </si>
  <si>
    <t>Công nghệ CNC1-TH (1-5)</t>
  </si>
  <si>
    <t>Công nghệ CNC2-LT (1-5)</t>
  </si>
  <si>
    <t>X.MCC</t>
  </si>
  <si>
    <t>CN CNC2 (1-5)-TH</t>
  </si>
  <si>
    <t>Phay-bào (1-6)-TH</t>
  </si>
  <si>
    <t>LT học ghép CKCT22.2</t>
  </si>
  <si>
    <t>BVMT&amp;SD NLHQ TN CKCT (1-5)-LT</t>
  </si>
  <si>
    <t>Công nghệ CNC1 (1-5)-TH</t>
  </si>
  <si>
    <t>Công nghệ CNC1 (1-5)-LT</t>
  </si>
  <si>
    <t>Công nghệ CNC2 (1-5)-TH</t>
  </si>
  <si>
    <t>Tiện 2 (1-6)-TH</t>
  </si>
  <si>
    <t>Phay-bào (1-5)-LT</t>
  </si>
  <si>
    <t>Gầm (1-6)</t>
  </si>
  <si>
    <t>P. TH Gầm</t>
  </si>
  <si>
    <t>Trần Thị Nhồng</t>
  </si>
  <si>
    <t>Huỳnh Thị Kim Yến</t>
  </si>
  <si>
    <t>Nguyễn Thị Bích</t>
  </si>
  <si>
    <t>Nguyễn Mỹ Phương</t>
  </si>
  <si>
    <t>Quản lý trang thiết bị (1-5)</t>
  </si>
  <si>
    <t>Hạch toán kế toán trên máy tính (1-6)</t>
  </si>
  <si>
    <t>Kế toán hành chính sự nghiệp (1-6)</t>
  </si>
  <si>
    <t>Quản trị chuỗi cung ứng (1-5)</t>
  </si>
  <si>
    <t>Kỹ năng bán hàng siêu thị (1-5)</t>
  </si>
  <si>
    <t>Gầm ô tô (1-6)</t>
  </si>
  <si>
    <t>Điện lạnh ô tô (1-6)</t>
  </si>
  <si>
    <t>CKCT22.2
T4-11
CKCT22.2
T12-19</t>
  </si>
  <si>
    <t>C101</t>
  </si>
  <si>
    <t>C102</t>
  </si>
  <si>
    <t>C103</t>
  </si>
  <si>
    <t>C104</t>
  </si>
  <si>
    <t>CKCT22.1
T4-20</t>
  </si>
  <si>
    <t>CKCT22.2
T7-20</t>
  </si>
  <si>
    <t>CKCT22.2
T18-20</t>
  </si>
  <si>
    <t>CKCT22.2
T4-11</t>
  </si>
  <si>
    <t>X. MCC
T. Phước</t>
  </si>
  <si>
    <t>X. MCC
T. Hạnh</t>
  </si>
  <si>
    <t>X. MCC
T. Vũ</t>
  </si>
  <si>
    <t>KTDN22
T4-20</t>
  </si>
  <si>
    <t>LGT22
T4-20</t>
  </si>
  <si>
    <t>NHKS22
T4-14</t>
  </si>
  <si>
    <t>Cô Thành</t>
  </si>
  <si>
    <t>Cô Như</t>
  </si>
  <si>
    <t>NHKS22
T4-17</t>
  </si>
  <si>
    <t>NHKS22
T4-16</t>
  </si>
  <si>
    <t>Cô Huyền - TG</t>
  </si>
  <si>
    <t>T2+3</t>
  </si>
  <si>
    <t>Gầm (1-6)-LT-N2</t>
  </si>
  <si>
    <t>Gầm (1-6)-LT</t>
  </si>
  <si>
    <t>Gầm (1-6)-TH</t>
  </si>
  <si>
    <t>ĐC xăng (1-6)-TH</t>
  </si>
  <si>
    <t>ĐC xăng (1-6)-LT</t>
  </si>
  <si>
    <t>ĐC xăng (1-5)-TH</t>
  </si>
  <si>
    <t>B07</t>
  </si>
  <si>
    <t>ĐC xăng (1-6)-LT-N2</t>
  </si>
  <si>
    <t>Gầm (1-6)-LT-N1</t>
  </si>
  <si>
    <t>ĐC xăng (1-6)-LT-N1</t>
  </si>
  <si>
    <t>ĐL ô tô (1-5)-LT</t>
  </si>
  <si>
    <t>ĐL ô tô (1-5)-TH</t>
  </si>
  <si>
    <t>CNBD&amp;SC ô tô (1-5)-TH</t>
  </si>
  <si>
    <t>CNBD&amp;SC ô tô (1-5)-LT-N1</t>
  </si>
  <si>
    <t>Điện lạnh ô tô (1-5)-LTN1</t>
  </si>
  <si>
    <t>CNBD&amp;SC ô tô (1-5)-LT</t>
  </si>
  <si>
    <t>CNBD&amp;SC ô tô (1-5)-LT-N2</t>
  </si>
  <si>
    <t>TH Gầm</t>
  </si>
  <si>
    <t>ĐC xăng (1-5)</t>
  </si>
  <si>
    <t>B208</t>
  </si>
  <si>
    <t>Gầm (1-5)-TH</t>
  </si>
  <si>
    <t>Điện lạnh ô tô (1-5)-TH</t>
  </si>
  <si>
    <t>CKĐL22.1
T7-15
T16-20</t>
  </si>
  <si>
    <t>CKĐL22.1
T16-20</t>
  </si>
  <si>
    <r>
      <t xml:space="preserve">CKĐL22.2
T4-8
T9-18
</t>
    </r>
    <r>
      <rPr>
        <sz val="10"/>
        <color theme="9" tint="-0.499984740745262"/>
        <rFont val="Times New Roman"/>
        <family val="1"/>
      </rPr>
      <t>CKĐL22.3
T19-20</t>
    </r>
  </si>
  <si>
    <r>
      <rPr>
        <sz val="10"/>
        <color rgb="FFC00000"/>
        <rFont val="Times New Roman"/>
        <family val="1"/>
      </rPr>
      <t xml:space="preserve">CKĐL22.1
T4-6
</t>
    </r>
    <r>
      <rPr>
        <sz val="10"/>
        <color theme="9" tint="-0.499984740745262"/>
        <rFont val="Times New Roman"/>
        <family val="1"/>
      </rPr>
      <t xml:space="preserve">CKĐL22.3
T7-14
</t>
    </r>
    <r>
      <rPr>
        <sz val="10"/>
        <color rgb="FFFF0000"/>
        <rFont val="Times New Roman"/>
        <family val="1"/>
      </rPr>
      <t>CKĐL22.2
T15-18</t>
    </r>
  </si>
  <si>
    <r>
      <t xml:space="preserve">CKĐL22.2
T9-18
</t>
    </r>
    <r>
      <rPr>
        <sz val="10"/>
        <color theme="9" tint="-0.499984740745262"/>
        <rFont val="Times New Roman"/>
        <family val="1"/>
      </rPr>
      <t>CKĐL22.3
T19-20</t>
    </r>
  </si>
  <si>
    <t>CKĐL22.1
T9-20</t>
  </si>
  <si>
    <t>CKĐL22.2
T9-20</t>
  </si>
  <si>
    <r>
      <rPr>
        <sz val="10"/>
        <color theme="9" tint="-0.499984740745262"/>
        <rFont val="Times New Roman"/>
        <family val="1"/>
      </rPr>
      <t xml:space="preserve">CKĐL22.3
T9-16
</t>
    </r>
    <r>
      <rPr>
        <sz val="10"/>
        <color rgb="FFC00000"/>
        <rFont val="Times New Roman"/>
        <family val="1"/>
      </rPr>
      <t>CKĐL22.1
T19-20</t>
    </r>
  </si>
  <si>
    <t>CKĐL22.3
T15-20</t>
  </si>
  <si>
    <t>CKĐL22.3
T5-20</t>
  </si>
  <si>
    <t>Thầy Ngọ - TG</t>
  </si>
  <si>
    <t>Thầy Khôi - TG</t>
  </si>
  <si>
    <t>Thầy Minh - TG</t>
  </si>
  <si>
    <t>CKĐL22.1
T4-8
T9-20</t>
  </si>
  <si>
    <t>CKĐL22.2
T4-8
T9-20</t>
  </si>
  <si>
    <r>
      <t xml:space="preserve">CKĐL22.1
T13-14
</t>
    </r>
    <r>
      <rPr>
        <sz val="10"/>
        <color rgb="FFFF0000"/>
        <rFont val="Times New Roman"/>
        <family val="1"/>
      </rPr>
      <t>CKĐL22.2
T19-20</t>
    </r>
  </si>
  <si>
    <t>TH Gầm
T. Ngọ</t>
  </si>
  <si>
    <t>TH Gầm
T Khôi</t>
  </si>
  <si>
    <t>CNOT22.2
T8-20</t>
  </si>
  <si>
    <t>TH Gầm
T. Đoàn</t>
  </si>
  <si>
    <t>CNOT22.2
T4-20</t>
  </si>
  <si>
    <t>CNOT22.2
T4-7</t>
  </si>
  <si>
    <t>CNOT22.2
T4-8</t>
  </si>
  <si>
    <t>B107
T. Ngọ</t>
  </si>
  <si>
    <t>B107
T. Ngọc</t>
  </si>
  <si>
    <t>CNOT22.2
T19-20</t>
  </si>
  <si>
    <t>Động cơ xăng (1-5)</t>
  </si>
  <si>
    <t>T (1-5)</t>
  </si>
  <si>
    <t>Gầm ô tô (1-5)</t>
  </si>
  <si>
    <t>CNOT22.2
T4-19
T20</t>
  </si>
  <si>
    <t>CKĐL22.2
T15-18</t>
  </si>
  <si>
    <r>
      <rPr>
        <sz val="10"/>
        <color rgb="FFFF0000"/>
        <rFont val="Times New Roman"/>
        <family val="1"/>
      </rPr>
      <t xml:space="preserve">CKĐL22.2
T7-14
</t>
    </r>
    <r>
      <rPr>
        <sz val="10"/>
        <color rgb="FFC00000"/>
        <rFont val="Times New Roman"/>
        <family val="1"/>
      </rPr>
      <t>CKĐL22.1
T15-20</t>
    </r>
  </si>
  <si>
    <t>ĐL ô tô (1-5)-LT-N2</t>
  </si>
  <si>
    <r>
      <t xml:space="preserve">CKĐL22.2
T4-6
T7-14
</t>
    </r>
    <r>
      <rPr>
        <sz val="10"/>
        <color theme="9" tint="-0.499984740745262"/>
        <rFont val="Times New Roman"/>
        <family val="1"/>
      </rPr>
      <t>CKĐL22.3
T15-20</t>
    </r>
  </si>
  <si>
    <t>CKĐL22.3
T19-20</t>
  </si>
  <si>
    <r>
      <t xml:space="preserve">CKĐL22.1
T9-18
</t>
    </r>
    <r>
      <rPr>
        <sz val="10"/>
        <color theme="9" tint="-0.499984740745262"/>
        <rFont val="Times New Roman"/>
        <family val="1"/>
      </rPr>
      <t>CKĐL22.3
T19-20</t>
    </r>
  </si>
  <si>
    <r>
      <t xml:space="preserve">CKĐL22.1
T4-8
T9-18
</t>
    </r>
    <r>
      <rPr>
        <sz val="10"/>
        <color theme="9" tint="-0.499984740745262"/>
        <rFont val="Times New Roman"/>
        <family val="1"/>
      </rPr>
      <t>CKĐL22.3
T19-20</t>
    </r>
  </si>
  <si>
    <t>CKĐL22.3
T15-18</t>
  </si>
  <si>
    <t>Cô Huyền</t>
  </si>
  <si>
    <t>Thầy Tuấn</t>
  </si>
  <si>
    <t>Thầy Phong</t>
  </si>
  <si>
    <t>TKTT22
T4-17</t>
  </si>
  <si>
    <t>TKTT22
T4-18</t>
  </si>
  <si>
    <t>TKTT22
T4-9</t>
  </si>
  <si>
    <t>TKTT22
T10-18</t>
  </si>
  <si>
    <t>TKTT22
T9-18</t>
  </si>
  <si>
    <t>TKTT22
T4-8</t>
  </si>
  <si>
    <t>CSSĐ22.1
T4-7</t>
  </si>
  <si>
    <t>Cô Mến - TG</t>
  </si>
  <si>
    <t>Cô Trang - TG</t>
  </si>
  <si>
    <t>Thầy Dương - TG</t>
  </si>
  <si>
    <t>Cô Kim Huyền - TG</t>
  </si>
  <si>
    <t>CSSĐ22.1
T4-17</t>
  </si>
  <si>
    <t>CSSĐ22.1
T8-19</t>
  </si>
  <si>
    <t>CSSĐ22.1
T4-19</t>
  </si>
  <si>
    <t>CSSĐ22.2
T4-19</t>
  </si>
  <si>
    <t>CSSĐ22.2
T8-19</t>
  </si>
  <si>
    <t>CSSĐ22.2
T15-19</t>
  </si>
  <si>
    <t>CSSĐ22.2
T4-14</t>
  </si>
  <si>
    <t>CSSĐ22.2
T4-7</t>
  </si>
  <si>
    <t>B101
ĐT kép</t>
  </si>
  <si>
    <t>ĐCN22.2
T4-17</t>
  </si>
  <si>
    <t>ĐCN22.2
T9-17</t>
  </si>
  <si>
    <t>ĐCN22.2
T4-18</t>
  </si>
  <si>
    <t>ĐCN22.2
T4-13</t>
  </si>
  <si>
    <t>ĐCN22.2
T14-18</t>
  </si>
  <si>
    <t>ĐCN22.2
T4-8</t>
  </si>
  <si>
    <t>TBĐ</t>
  </si>
  <si>
    <t>TBN22
T4-20</t>
  </si>
  <si>
    <t>TBN22
T14-18</t>
  </si>
  <si>
    <t>TBN22
T4-19</t>
  </si>
  <si>
    <t>TBN22
T4-13</t>
  </si>
  <si>
    <t>TBN22
T4-13
T19-20</t>
  </si>
  <si>
    <t>X.ĐLCN</t>
  </si>
  <si>
    <t>X.ĐLDD</t>
  </si>
  <si>
    <t>KTML22
T4-20</t>
  </si>
  <si>
    <t>KTML22
T20</t>
  </si>
  <si>
    <t>KTML22
T4-19</t>
  </si>
  <si>
    <t>CĐT22
T4-20</t>
  </si>
  <si>
    <t>CĐT22
T16-20</t>
  </si>
  <si>
    <t>CĐT22
T9-15</t>
  </si>
  <si>
    <t>CĐT22
T4-8
T9-15</t>
  </si>
  <si>
    <t>CĐT22
T4-19</t>
  </si>
  <si>
    <t>CĐT22
T4-8</t>
  </si>
  <si>
    <t>PCMT22
T8-18</t>
  </si>
  <si>
    <t>PCMT22
T4-7</t>
  </si>
  <si>
    <t>PCMT22
T4-17</t>
  </si>
  <si>
    <t>Thầy Triển - TG</t>
  </si>
  <si>
    <t>PCMT22
T4-12</t>
  </si>
  <si>
    <t>PCMT22
T13-15</t>
  </si>
  <si>
    <t>PCMT22
T4-18</t>
  </si>
  <si>
    <t>Thầy Thành - TG</t>
  </si>
  <si>
    <r>
      <t xml:space="preserve">THUD22.2
T4-10
T16-20
</t>
    </r>
    <r>
      <rPr>
        <sz val="10"/>
        <color theme="6" tint="-0.499984740745262"/>
        <rFont val="Times New Roman"/>
        <family val="1"/>
      </rPr>
      <t>THUD22.3
T11-15</t>
    </r>
  </si>
  <si>
    <t>Cô Nga - TG</t>
  </si>
  <si>
    <t>THUD22.3
T4-10</t>
  </si>
  <si>
    <r>
      <rPr>
        <sz val="10"/>
        <color rgb="FF00B050"/>
        <rFont val="Times New Roman"/>
        <family val="1"/>
      </rPr>
      <t xml:space="preserve">THUD22.2
T11-15
</t>
    </r>
    <r>
      <rPr>
        <sz val="10"/>
        <color theme="6" tint="-0.499984740745262"/>
        <rFont val="Times New Roman"/>
        <family val="1"/>
      </rPr>
      <t>THUD22.3
T16-20</t>
    </r>
  </si>
  <si>
    <t>TKDH22.1
T4-20</t>
  </si>
  <si>
    <t>TKDH22.1
T4-19</t>
  </si>
  <si>
    <t>TK hệ thống nhận dạng thương hiệu và QC</t>
  </si>
  <si>
    <t>TQW22
T4-20</t>
  </si>
  <si>
    <t>Thầy Đăng - TG</t>
  </si>
  <si>
    <t>TQW22
T20</t>
  </si>
  <si>
    <t>TQW22
T4-19
T20</t>
  </si>
  <si>
    <t>LT học ghép CKĐL22.3-N1</t>
  </si>
  <si>
    <t>LT học ghép CKĐL22.3-N1-T4+5</t>
  </si>
  <si>
    <t>LT học ghép CKĐL22.3-N2</t>
  </si>
  <si>
    <t>LT học ghép CKĐL22.3-N2-T4+5</t>
  </si>
  <si>
    <t>LT học ghép CKĐL22.1-N1+CKĐL22.1-N2</t>
  </si>
  <si>
    <t>CKĐL22.1
T7-15</t>
  </si>
  <si>
    <t>CKĐL22.1
T4-6</t>
  </si>
  <si>
    <t>CKĐL22.1
T4-8</t>
  </si>
  <si>
    <t>CKĐL22.2
T4-6</t>
  </si>
  <si>
    <t>CKĐL22.2
T4-8</t>
  </si>
  <si>
    <t>CKĐL22.2
T4-6
T7-14</t>
  </si>
  <si>
    <t>CKĐL22.3
T13-16</t>
  </si>
  <si>
    <t>CKĐL22.3
T17-18</t>
  </si>
  <si>
    <t>CNOT22.2
T15-16</t>
  </si>
  <si>
    <t>KTHCSN (1-5)</t>
  </si>
  <si>
    <t>HTKTTMT(1-5)</t>
  </si>
  <si>
    <t>SHCN (6)-C101</t>
  </si>
  <si>
    <t>SHCN (6)-C102</t>
  </si>
  <si>
    <t>SHCN (6)-C103</t>
  </si>
  <si>
    <t>CKĐL22.3
SHCN
T5-20</t>
  </si>
  <si>
    <t>SHCN (6)-C104</t>
  </si>
  <si>
    <t>SHCN (6)-C203</t>
  </si>
  <si>
    <t>THỨ
NĂM</t>
  </si>
  <si>
    <t>Tiếng Anh (1-4)</t>
  </si>
  <si>
    <t>SHCN (6)-A407</t>
  </si>
  <si>
    <t>TQW22
T4-10
T20</t>
  </si>
  <si>
    <t>TH Nguội hàn</t>
  </si>
  <si>
    <t>Thầy Mẫn</t>
  </si>
  <si>
    <t>Thầy Thành</t>
  </si>
  <si>
    <t>Cô Trang</t>
  </si>
  <si>
    <t>(1-5)-TH</t>
  </si>
  <si>
    <t>GVCN: Nguyễn Đình Trung Hưng - 0908302309</t>
  </si>
  <si>
    <t>GVCN: Nguyễn Kha Ly - 0909714104</t>
  </si>
  <si>
    <t>GVCN: Lê Ngọc Thúy - 0908045989</t>
  </si>
  <si>
    <t>GVCN: Nguyễn Phú Hào - 0918426942</t>
  </si>
  <si>
    <t>GVCN: Đào Ngọc Tuấn - 0977855454</t>
  </si>
  <si>
    <t>GVCN: Đặng Kiều Anh - 0909361141</t>
  </si>
  <si>
    <t>GVCN: Nguyễn Thanh Phong - 0938444467</t>
  </si>
  <si>
    <t>GVCN: Dương Hoàng Danh - 0932574505</t>
  </si>
  <si>
    <t>GVCN: Trần Văn Bảo - 0767278019</t>
  </si>
  <si>
    <t>GVCN: Trần Mậu Chung - 0988333081</t>
  </si>
  <si>
    <t>GVCN: Phạm Thị Thành - 0987063918</t>
  </si>
  <si>
    <t>GVCN: Huỳnh Như - 0933107075</t>
  </si>
  <si>
    <t>GVCN: Nguyễn Thị Hồng Phúc - 0962962584</t>
  </si>
  <si>
    <t>GVCN: Lương Cao Quyền - 0902840979</t>
  </si>
  <si>
    <t>GVCN: Nguyễn Mỹ Phương - 0937918417</t>
  </si>
  <si>
    <t>GVCN: Trần Thị Nhồng - 0985503025</t>
  </si>
  <si>
    <t>GVCN: Nguyễn Thị Bích - 0906954916</t>
  </si>
  <si>
    <t>GVCN: Nguyễn Quốc Đoàn - 0946566664</t>
  </si>
  <si>
    <t>GVCN: Lê Phú Cường - 0902607381</t>
  </si>
  <si>
    <t>GVCN: Nguyễn Văn Phước - 0903122721</t>
  </si>
  <si>
    <t>X.LGT</t>
  </si>
  <si>
    <t>TKHTNDTH và QC (1-5)</t>
  </si>
  <si>
    <t>TKĐH22.2
T4-18</t>
  </si>
  <si>
    <t>https://meet.google.com/bst-wcuo-eik</t>
  </si>
  <si>
    <t>https://meet.google.com/dqx-znym-vie</t>
  </si>
  <si>
    <t>TKDH22.1
T4-18</t>
  </si>
  <si>
    <t>TKDH22.1
T4-10
TKĐH22.2
T11-18</t>
  </si>
  <si>
    <t>CNOT22.2
T9-14</t>
  </si>
  <si>
    <t>CNOT22.2
T4-18</t>
  </si>
  <si>
    <t>CKCT22.1
T7-16</t>
  </si>
  <si>
    <t>CKCT22.2
T4-11
T18-20</t>
  </si>
  <si>
    <t>BVMT&amp;SD NLHQ TN CKCT-TH</t>
  </si>
  <si>
    <t>CKCT22.1
T7-20</t>
  </si>
  <si>
    <t>CKCT22.1+2
T4-6
SHCN T4-20</t>
  </si>
  <si>
    <t xml:space="preserve">CKCT22.1
T10-12
</t>
  </si>
  <si>
    <r>
      <rPr>
        <sz val="10"/>
        <color theme="9" tint="-0.499984740745262"/>
        <rFont val="Times New Roman"/>
        <family val="1"/>
      </rPr>
      <t xml:space="preserve">CKCT22.1+2
T4-6
</t>
    </r>
    <r>
      <rPr>
        <sz val="10"/>
        <color rgb="FFC00000"/>
        <rFont val="Times New Roman"/>
        <family val="1"/>
      </rPr>
      <t>CKCT22.1
T20</t>
    </r>
  </si>
  <si>
    <r>
      <t xml:space="preserve">CKCT22.1+2
T4-9
T15-19
</t>
    </r>
    <r>
      <rPr>
        <sz val="10"/>
        <color rgb="FFFF0000"/>
        <rFont val="Times New Roman"/>
        <family val="1"/>
      </rPr>
      <t>CKCT22.2
T20</t>
    </r>
  </si>
  <si>
    <t>CKCT22.1+2
T12-17</t>
  </si>
  <si>
    <t>CKCT22.1
T4-11
CKCT22.1
T18-20</t>
  </si>
  <si>
    <t>CKCT22.1
T17-19</t>
  </si>
  <si>
    <t>CKCT22.1
T13-14</t>
  </si>
  <si>
    <r>
      <t xml:space="preserve">CKCT22.1
T4-11
</t>
    </r>
    <r>
      <rPr>
        <sz val="10"/>
        <color theme="9" tint="-0.499984740745262"/>
        <rFont val="Times New Roman"/>
        <family val="1"/>
      </rPr>
      <t xml:space="preserve">CKCT22.1+2
T12+17
</t>
    </r>
    <r>
      <rPr>
        <sz val="10"/>
        <color rgb="FFC00000"/>
        <rFont val="Times New Roman"/>
        <family val="1"/>
      </rPr>
      <t>CKCT22.1
T18-20</t>
    </r>
  </si>
  <si>
    <r>
      <rPr>
        <sz val="10"/>
        <color theme="9" tint="-0.499984740745262"/>
        <rFont val="Times New Roman"/>
        <family val="1"/>
      </rPr>
      <t xml:space="preserve">CKCT22.1+2
T4-9
</t>
    </r>
    <r>
      <rPr>
        <sz val="10"/>
        <color rgb="FFC00000"/>
        <rFont val="Times New Roman"/>
        <family val="1"/>
      </rPr>
      <t>CKCT22.1
T13-14</t>
    </r>
  </si>
  <si>
    <r>
      <rPr>
        <sz val="10"/>
        <color rgb="FFC00000"/>
        <rFont val="Times New Roman"/>
        <family val="1"/>
      </rPr>
      <t xml:space="preserve">CKĐL22.1
T4-6
</t>
    </r>
    <r>
      <rPr>
        <sz val="10"/>
        <color theme="9" tint="-0.249977111117893"/>
        <rFont val="Times New Roman"/>
        <family val="1"/>
      </rPr>
      <t>CNOT22.2
T8-20</t>
    </r>
  </si>
  <si>
    <t>CKĐL22.2
T4-14
CKĐL22.1
T15-20</t>
  </si>
  <si>
    <r>
      <t xml:space="preserve">CNOT22.2
T4-8
CKDL22.3
T9-16
</t>
    </r>
    <r>
      <rPr>
        <sz val="10"/>
        <color rgb="FFC00000"/>
        <rFont val="Times New Roman"/>
        <family val="1"/>
      </rPr>
      <t>CKĐL22.1
T19-20</t>
    </r>
  </si>
  <si>
    <t>Khai giảng</t>
  </si>
  <si>
    <t>khách hàng (1-5)</t>
  </si>
  <si>
    <t>Tư 3/10-16/10</t>
  </si>
  <si>
    <t>Tiếng</t>
  </si>
  <si>
    <t>Anh (1-5)</t>
  </si>
  <si>
    <t>Quản lý</t>
  </si>
  <si>
    <t>trang thiết bị (1-5)</t>
  </si>
  <si>
    <t>Chăm sóc</t>
  </si>
  <si>
    <t>ĐM gel và</t>
  </si>
  <si>
    <t>vẽ tạo hình móng (1-5)</t>
  </si>
  <si>
    <t>bộ phận phòng (1-5)</t>
  </si>
  <si>
    <t>TP 1 (1-5)</t>
  </si>
  <si>
    <t>công nghiệp (1-5)</t>
  </si>
  <si>
    <t>Điện lạnh</t>
  </si>
  <si>
    <t>không khí (1-5)</t>
  </si>
  <si>
    <t>Điều hòa</t>
  </si>
  <si>
    <t>Kỹ thuật</t>
  </si>
  <si>
    <t>Sửa chữa</t>
  </si>
  <si>
    <t>và mailserver (1-5)</t>
  </si>
  <si>
    <t xml:space="preserve">QT webserver </t>
  </si>
  <si>
    <t>thương hiệu và QC (1-5)</t>
  </si>
  <si>
    <t>TKHTND</t>
  </si>
  <si>
    <t>dàn trang (1-5)</t>
  </si>
  <si>
    <t>android CB (1-5)</t>
  </si>
  <si>
    <t>LT TBDD</t>
  </si>
  <si>
    <t>TK web</t>
  </si>
  <si>
    <t>mã nguồn mở (1-5)</t>
  </si>
  <si>
    <t>dầu (1-5)</t>
  </si>
  <si>
    <r>
      <t xml:space="preserve">CKCT22.1+2
T4-7
</t>
    </r>
    <r>
      <rPr>
        <sz val="10"/>
        <color rgb="FFC00000"/>
        <rFont val="Times New Roman"/>
        <family val="1"/>
      </rPr>
      <t>CKCT22.1
T8-20</t>
    </r>
  </si>
  <si>
    <t>CKCT22.1
T7-17</t>
  </si>
  <si>
    <r>
      <t xml:space="preserve">CKCT22.1+2
T15-19
</t>
    </r>
    <r>
      <rPr>
        <sz val="10"/>
        <color rgb="FFC00000"/>
        <rFont val="Times New Roman"/>
        <family val="1"/>
      </rPr>
      <t>CKCT22.1
T20</t>
    </r>
  </si>
  <si>
    <t>CKCT22.2
T20</t>
  </si>
  <si>
    <t>CKCT22.1
T18-20</t>
  </si>
  <si>
    <t>CKCT22.1
T10-12</t>
  </si>
  <si>
    <t>CKCT22.2
T8-20</t>
  </si>
  <si>
    <t>CKCT22.2
T7-17</t>
  </si>
  <si>
    <t>CKCT22.2
T10-14
T20</t>
  </si>
  <si>
    <r>
      <t xml:space="preserve">CKCT22.1+2
T4-6
</t>
    </r>
    <r>
      <rPr>
        <sz val="10"/>
        <color rgb="FFFF0000"/>
        <rFont val="Times New Roman"/>
        <family val="1"/>
      </rPr>
      <t>CKCT22.2
T7-17</t>
    </r>
  </si>
  <si>
    <t>BHST22.1
T4-20</t>
  </si>
  <si>
    <r>
      <rPr>
        <sz val="10"/>
        <color theme="5" tint="0.39997558519241921"/>
        <rFont val="Times New Roman"/>
        <family val="1"/>
      </rPr>
      <t xml:space="preserve">KTML22
T4-12
</t>
    </r>
    <r>
      <rPr>
        <sz val="10"/>
        <color theme="5" tint="-0.249977111117893"/>
        <rFont val="Times New Roman"/>
        <family val="1"/>
      </rPr>
      <t>TBN22
T19-20</t>
    </r>
  </si>
  <si>
    <t>KTML22
T4-7</t>
  </si>
  <si>
    <t>KTML22
T13-20</t>
  </si>
  <si>
    <t>KTML22
T8-15</t>
  </si>
  <si>
    <t>TQW22
T4-11</t>
  </si>
  <si>
    <t>THỜI KHÓA BIỂU TC22
HỌC KỲ I - NH 2023-2024</t>
  </si>
  <si>
    <t>(1-5)-TH - P. TH Gầm</t>
  </si>
  <si>
    <t>B201</t>
  </si>
  <si>
    <t>Tu 25/9-3 tuan</t>
  </si>
  <si>
    <t>Máy và thiết bị lạnh (1-5)</t>
  </si>
  <si>
    <t>QL &amp; BS hàng hóa (1-5)</t>
  </si>
  <si>
    <t>Lê Thanh Thành</t>
  </si>
  <si>
    <t>QTCCU (1-5)</t>
  </si>
  <si>
    <t>XH (1-5)</t>
  </si>
  <si>
    <t>QL&amp;BSHH (1-5)</t>
  </si>
  <si>
    <t>KNBHST (1-5)</t>
  </si>
  <si>
    <t>QLBHST (1-5)</t>
  </si>
  <si>
    <t>TA (1-5)</t>
  </si>
  <si>
    <t>HTKT trên máy tính (1-6)</t>
  </si>
  <si>
    <t>KTHCSN (1-6)</t>
  </si>
  <si>
    <t>Xuất hàng (1-6)</t>
  </si>
  <si>
    <t>Quản lý bán hàng siêu thị (1-6)</t>
  </si>
  <si>
    <t>Kế toán thương mại dịch vụ (1-6)</t>
  </si>
  <si>
    <t>KN CS</t>
  </si>
  <si>
    <t>Kế toán HCSN (1-6)</t>
  </si>
  <si>
    <t>KTTMDV (1-5)</t>
  </si>
  <si>
    <t>AVCN (1-5)</t>
  </si>
  <si>
    <t>BHST22.1
T7-20</t>
  </si>
  <si>
    <r>
      <t xml:space="preserve">KTDN22
T7-13
</t>
    </r>
    <r>
      <rPr>
        <sz val="10"/>
        <color rgb="FF002060"/>
        <rFont val="Times New Roman"/>
        <family val="1"/>
      </rPr>
      <t>LGT22
T14-20</t>
    </r>
  </si>
  <si>
    <r>
      <t xml:space="preserve">KTDN22
T7-9
</t>
    </r>
    <r>
      <rPr>
        <sz val="10"/>
        <color rgb="FF002060"/>
        <rFont val="Times New Roman"/>
        <family val="1"/>
      </rPr>
      <t xml:space="preserve">LGT22
T10-17
</t>
    </r>
    <r>
      <rPr>
        <sz val="10"/>
        <color theme="6" tint="-0.499984740745262"/>
        <rFont val="Times New Roman"/>
        <family val="1"/>
      </rPr>
      <t>BHST22.1
T18-20</t>
    </r>
  </si>
  <si>
    <r>
      <t xml:space="preserve">KTDN22
T7-15
</t>
    </r>
    <r>
      <rPr>
        <sz val="10"/>
        <color theme="6" tint="-0.499984740745262"/>
        <rFont val="Times New Roman"/>
        <family val="1"/>
      </rPr>
      <t>BHST22.1
T16-17</t>
    </r>
    <r>
      <rPr>
        <sz val="10"/>
        <color rgb="FF00B050"/>
        <rFont val="Times New Roman"/>
        <family val="1"/>
      </rPr>
      <t xml:space="preserve">
</t>
    </r>
    <r>
      <rPr>
        <sz val="10"/>
        <color rgb="FF002060"/>
        <rFont val="Times New Roman"/>
        <family val="1"/>
      </rPr>
      <t>LGT22
T18-20</t>
    </r>
  </si>
  <si>
    <t>LGT22
T5-12</t>
  </si>
  <si>
    <t>LGT22
T4</t>
  </si>
  <si>
    <t>LGT22
T5-14</t>
  </si>
  <si>
    <r>
      <t xml:space="preserve">LGT22
T5-17
</t>
    </r>
    <r>
      <rPr>
        <sz val="10"/>
        <color rgb="FF92D050"/>
        <rFont val="Times New Roman"/>
        <family val="1"/>
      </rPr>
      <t>BHST22.1
T18</t>
    </r>
  </si>
  <si>
    <t>BHST22.1
T4
LGT22
T4-8</t>
  </si>
  <si>
    <t>BHST22.1
T4
LGT22
T17-20</t>
  </si>
  <si>
    <t>KTDN22
T4-5</t>
  </si>
  <si>
    <t>KTDN22
T5-6
T14-20</t>
  </si>
  <si>
    <t>KTDN22
T4-11</t>
  </si>
  <si>
    <t>KTDN22
T18-20</t>
  </si>
  <si>
    <t>KTDN22
T4
T10-19</t>
  </si>
  <si>
    <t>KTDN22
T15-19</t>
  </si>
  <si>
    <r>
      <t xml:space="preserve">KTDN22
T4
</t>
    </r>
    <r>
      <rPr>
        <sz val="10"/>
        <color theme="5" tint="-0.499984740745262"/>
        <rFont val="Times New Roman"/>
        <family val="1"/>
      </rPr>
      <t>KTML22
T5-20</t>
    </r>
  </si>
  <si>
    <r>
      <rPr>
        <sz val="10"/>
        <color theme="8" tint="-0.499984740745262"/>
        <rFont val="Times New Roman"/>
        <family val="1"/>
      </rPr>
      <t xml:space="preserve">BHST22.1
T4-15
</t>
    </r>
    <r>
      <rPr>
        <sz val="10"/>
        <color rgb="FF00B050"/>
        <rFont val="Times New Roman"/>
        <family val="1"/>
      </rPr>
      <t xml:space="preserve">KTDN22
T16-17
T19-20
</t>
    </r>
    <r>
      <rPr>
        <sz val="10"/>
        <color theme="4" tint="-0.499984740745262"/>
        <rFont val="Times New Roman"/>
        <family val="1"/>
      </rPr>
      <t>NHKS22
T18</t>
    </r>
  </si>
  <si>
    <r>
      <rPr>
        <sz val="10"/>
        <color theme="4" tint="-0.499984740745262"/>
        <rFont val="Times New Roman"/>
        <family val="1"/>
      </rPr>
      <t xml:space="preserve">NHKS22
T4
T13-15
</t>
    </r>
    <r>
      <rPr>
        <sz val="10"/>
        <color rgb="FF00B050"/>
        <rFont val="Times New Roman"/>
        <family val="1"/>
      </rPr>
      <t xml:space="preserve">KTDN22
T5-6
</t>
    </r>
    <r>
      <rPr>
        <sz val="10"/>
        <color theme="8" tint="-0.499984740745262"/>
        <rFont val="Times New Roman"/>
        <family val="1"/>
      </rPr>
      <t>BHST22.1
T7-12</t>
    </r>
    <r>
      <rPr>
        <sz val="10"/>
        <color rgb="FF00B050"/>
        <rFont val="Times New Roman"/>
        <family val="1"/>
      </rPr>
      <t xml:space="preserve">
</t>
    </r>
    <r>
      <rPr>
        <sz val="10"/>
        <color theme="5" tint="-0.499984740745262"/>
        <rFont val="Times New Roman"/>
        <family val="1"/>
      </rPr>
      <t>KTML22
T16-20</t>
    </r>
  </si>
  <si>
    <r>
      <rPr>
        <sz val="10"/>
        <color theme="5" tint="-0.499984740745262"/>
        <rFont val="Times New Roman"/>
        <family val="1"/>
      </rPr>
      <t xml:space="preserve">KTML22
T4
</t>
    </r>
    <r>
      <rPr>
        <sz val="10"/>
        <color theme="8" tint="-0.499984740745262"/>
        <rFont val="Times New Roman"/>
        <family val="1"/>
      </rPr>
      <t xml:space="preserve">BHST22.1
T5-6
</t>
    </r>
    <r>
      <rPr>
        <sz val="10"/>
        <color rgb="FF00B050"/>
        <rFont val="Times New Roman"/>
        <family val="1"/>
      </rPr>
      <t xml:space="preserve">KTDN22
T12-14
</t>
    </r>
    <r>
      <rPr>
        <sz val="10"/>
        <color theme="4" tint="-0.499984740745262"/>
        <rFont val="Times New Roman"/>
        <family val="1"/>
      </rPr>
      <t>NHKS22
T15-20</t>
    </r>
  </si>
  <si>
    <t>Bơm, quạt, máy nén (1-5)</t>
  </si>
  <si>
    <t>BQMN (1-5)</t>
  </si>
  <si>
    <t>(1-4)</t>
  </si>
  <si>
    <t>KTML22
T5-20</t>
  </si>
  <si>
    <t>KTML22
T4-12
T13-15</t>
  </si>
  <si>
    <t>NHKS22
T18</t>
  </si>
  <si>
    <t>HTKTTMT (1-6)</t>
  </si>
  <si>
    <t>Bùi Hồng Phong</t>
  </si>
  <si>
    <t>Tiện 2 (1-5)</t>
  </si>
  <si>
    <t>Tiện 2 (1-6) - TH</t>
  </si>
  <si>
    <t>Tiện 2 (1-5)-TH</t>
  </si>
  <si>
    <t>Phay-bào (1-5)-TH</t>
  </si>
  <si>
    <t>BVMT-TH</t>
  </si>
  <si>
    <t>BVMT&amp;SDNLHQTNCKCT (1-5)-LT</t>
  </si>
  <si>
    <t>TA</t>
  </si>
  <si>
    <t>ĐHKK</t>
  </si>
  <si>
    <t>QLBPP (1-5)</t>
  </si>
  <si>
    <t>ĐLCN</t>
  </si>
  <si>
    <t>da nâng cao (1-5)</t>
  </si>
  <si>
    <t>KTKN</t>
  </si>
  <si>
    <t>khí nén (1-5)</t>
  </si>
  <si>
    <t>máy in (1-5)</t>
  </si>
  <si>
    <t>KTDN22
T7-20</t>
  </si>
  <si>
    <t>KTDN22
T7-13</t>
  </si>
  <si>
    <t>KTDN22
T4-19</t>
  </si>
  <si>
    <t>KTDN22
T12-19</t>
  </si>
  <si>
    <r>
      <t xml:space="preserve">TQW22
T4
T7-20
</t>
    </r>
    <r>
      <rPr>
        <sz val="10"/>
        <color rgb="FF00B050"/>
        <rFont val="Times New Roman"/>
        <family val="1"/>
      </rPr>
      <t>KTDN22
T5-6</t>
    </r>
  </si>
  <si>
    <t>TQW22
T5-6</t>
  </si>
  <si>
    <t>BHST22.1
T4
T7-12
T18-20</t>
  </si>
  <si>
    <t>LGT22
T5-17</t>
  </si>
  <si>
    <t>LGT22
T4
T18-20</t>
  </si>
  <si>
    <t>LGT22
T4-12
T14-20</t>
  </si>
  <si>
    <t>LGT22
T4-8</t>
  </si>
  <si>
    <t>LGT22
T10-17</t>
  </si>
  <si>
    <t>KTML22
T4</t>
  </si>
  <si>
    <r>
      <rPr>
        <sz val="10"/>
        <color theme="5" tint="0.39997558519241921"/>
        <rFont val="Times New Roman"/>
        <family val="1"/>
      </rPr>
      <t xml:space="preserve">KTML22
T4
</t>
    </r>
    <r>
      <rPr>
        <sz val="10"/>
        <color rgb="FF00B0F0"/>
        <rFont val="Times New Roman"/>
        <family val="1"/>
      </rPr>
      <t>CSSĐ22.1
SHCN
T4-20</t>
    </r>
  </si>
  <si>
    <t>NHKS22
T4-15
T16-17</t>
  </si>
  <si>
    <t>NHKS22
T4-14
T15-20</t>
  </si>
  <si>
    <r>
      <t xml:space="preserve">KTML22
T4-19
</t>
    </r>
    <r>
      <rPr>
        <sz val="10"/>
        <color theme="5" tint="-0.249977111117893"/>
        <rFont val="Times New Roman"/>
        <family val="1"/>
      </rPr>
      <t>TBN22
T20</t>
    </r>
  </si>
  <si>
    <t>TBN22
T18-20</t>
  </si>
  <si>
    <t>B201
ĐT kép</t>
  </si>
  <si>
    <t>TKTT22
T4-19</t>
  </si>
  <si>
    <t>CĐT22
T20</t>
  </si>
  <si>
    <t>PCMT22
T4-13
T14-17</t>
  </si>
  <si>
    <t>TKĐH22.2
T4-10
T11-19</t>
  </si>
  <si>
    <t>THUD22.2
T4-19</t>
  </si>
  <si>
    <r>
      <t xml:space="preserve">PCMT22
T4-7
</t>
    </r>
    <r>
      <rPr>
        <sz val="10"/>
        <color rgb="FF00B050"/>
        <rFont val="Times New Roman"/>
        <family val="1"/>
      </rPr>
      <t>THUD22.2
T11-15</t>
    </r>
  </si>
  <si>
    <t>THUD22.3
T4-11
T16-20</t>
  </si>
  <si>
    <t>THUD22.2
T4-10</t>
  </si>
  <si>
    <r>
      <t xml:space="preserve">THUD22.3
T4-10
</t>
    </r>
    <r>
      <rPr>
        <sz val="10"/>
        <color rgb="FF00B050"/>
        <rFont val="Times New Roman"/>
        <family val="1"/>
      </rPr>
      <t>THUD22.2
T12-13</t>
    </r>
    <r>
      <rPr>
        <sz val="10"/>
        <color theme="6" tint="-0.499984740745262"/>
        <rFont val="Times New Roman"/>
        <family val="1"/>
      </rPr>
      <t xml:space="preserve">
</t>
    </r>
    <r>
      <rPr>
        <sz val="10"/>
        <color rgb="FF00B050"/>
        <rFont val="Times New Roman"/>
        <family val="1"/>
      </rPr>
      <t>KTDN22
T14-20</t>
    </r>
  </si>
  <si>
    <r>
      <t xml:space="preserve">PCMT22
T4-7
</t>
    </r>
    <r>
      <rPr>
        <sz val="10"/>
        <color rgb="FF00B050"/>
        <rFont val="Times New Roman"/>
        <family val="1"/>
      </rPr>
      <t>THUD22.2
T14-19</t>
    </r>
  </si>
  <si>
    <t xml:space="preserve">THUD22.3
T4-18
</t>
  </si>
  <si>
    <t>C505</t>
  </si>
  <si>
    <t>CNPV Bar &amp;PC (1-5)</t>
  </si>
  <si>
    <t>NHKS22
T6-10</t>
  </si>
  <si>
    <r>
      <t xml:space="preserve">NHKS22
T4
T11-12
T13-15
</t>
    </r>
    <r>
      <rPr>
        <sz val="10"/>
        <color theme="5" tint="0.39997558519241921"/>
        <rFont val="Times New Roman"/>
        <family val="1"/>
      </rPr>
      <t>KTML22
T16-20</t>
    </r>
  </si>
  <si>
    <t>TKDH22.1
T6</t>
  </si>
  <si>
    <t>TKHTNDTH&amp;QC (1-5)</t>
  </si>
  <si>
    <t>TKĐH22.1
T6</t>
  </si>
  <si>
    <r>
      <rPr>
        <sz val="10"/>
        <color theme="8" tint="-0.249977111117893"/>
        <rFont val="Times New Roman"/>
        <family val="1"/>
      </rPr>
      <t xml:space="preserve">TKĐH22.2
T4-10
</t>
    </r>
    <r>
      <rPr>
        <sz val="10"/>
        <color theme="8" tint="-0.499984740745262"/>
        <rFont val="Times New Roman"/>
        <family val="1"/>
      </rPr>
      <t>TKĐH22.1
T11-18</t>
    </r>
  </si>
  <si>
    <t>Thành phố Hồ Chí Minh, ngày 20 tháng 9 năm 2023</t>
  </si>
  <si>
    <t>(đã ký)</t>
  </si>
  <si>
    <t>https://preview.app.goo.gl/meet.app.goo.gl?link</t>
  </si>
  <si>
    <t>Điều khiển logic (1-4)-TH</t>
  </si>
  <si>
    <t>Trang bị điện TH (1-4)-TH</t>
  </si>
  <si>
    <t>SHCN (1) - https://meet.google.com/bst-wcuo-eik</t>
  </si>
  <si>
    <t>Điều khiển logic (2-4)-LT</t>
  </si>
  <si>
    <t>Trang bị điện TH (1-4)-LT</t>
  </si>
  <si>
    <t>https://meet.google.com/kxb-nkxe-gey</t>
  </si>
  <si>
    <t>T1</t>
  </si>
  <si>
    <t>TB điện TH (1-4)-TH-X.TBĐ</t>
  </si>
  <si>
    <t>ĐK logic (1-4)-TH-X.TBĐ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</si>
</sst>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00.000"/>
    <numFmt numFmtId="165" formatCode="#,##0_-\ &quot;VND&quot;;[Red]#,##0\-\ &quot;VND&quot;"/>
    <numFmt numFmtId="166" formatCode="&quot;$&quot;#,##0\ ;\(&quot;$&quot;#,##0\)"/>
    <numFmt numFmtId="167" formatCode="_-* #,##0_-;\-* #,##0_-;_-* &quot;-&quot;_-;_-@_-"/>
    <numFmt numFmtId="168" formatCode="#,##0\ &quot;DM&quot;;\-#,##0\ &quot;DM&quot;"/>
    <numFmt numFmtId="169" formatCode="0.000%"/>
    <numFmt numFmtId="170" formatCode="&quot;￥&quot;#,##0;&quot;￥&quot;\-#,##0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,##0_);_(* \(#,##0\);_(* &quot;-&quot;??_);_(@_)"/>
    <numFmt numFmtId="175" formatCode="_(* #,##0.0_);_(* \(#,##0.0\);_(* &quot;-&quot;??_);_(@_)"/>
    <numFmt numFmtId="176" formatCode="_(* #,##0.0_);_(* \(#,##0.0\);_(* &quot;-&quot;?_);_(@_)"/>
  </numFmts>
  <fonts count="152">
    <font>
      <sz val="11"/>
      <color theme="1"/>
      <name val="Calibri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rgb="FFFF0000"/>
      <name val="Times New Roman"/>
      <family val="1"/>
    </font>
    <font>
      <sz val="10"/>
      <name val="VNI-Times"/>
    </font>
    <font>
      <sz val="12"/>
      <color theme="1"/>
      <name val="Times New Roman"/>
      <family val="1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name val="新細明體"/>
      <charset val="136"/>
    </font>
    <font>
      <sz val="10"/>
      <name val="VNtimes new roman"/>
      <charset val="134"/>
    </font>
    <font>
      <sz val="10"/>
      <name val="Arial"/>
      <family val="2"/>
    </font>
    <font>
      <b/>
      <sz val="11"/>
      <color indexed="52"/>
      <name val="Calibri"/>
      <family val="2"/>
    </font>
    <font>
      <sz val="7"/>
      <name val="Small Fonts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돋움"/>
      <charset val="134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뼻뮝"/>
      <charset val="134"/>
    </font>
    <font>
      <sz val="12"/>
      <name val="뼻뮝"/>
      <charset val="134"/>
    </font>
    <font>
      <sz val="11"/>
      <color indexed="10"/>
      <name val="Calibri"/>
      <family val="2"/>
    </font>
    <font>
      <sz val="12"/>
      <name val="바탕체"/>
      <charset val="134"/>
    </font>
    <font>
      <sz val="10"/>
      <name val="굴림체"/>
      <charset val="134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6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8"/>
      <name val="Calibri"/>
      <family val="2"/>
      <scheme val="minor"/>
    </font>
    <font>
      <i/>
      <sz val="10"/>
      <color rgb="FFC0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i/>
      <sz val="10"/>
      <color rgb="FF0070C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i/>
      <sz val="10"/>
      <color rgb="FF7030A0"/>
      <name val="Times New Roman"/>
      <family val="1"/>
    </font>
    <font>
      <i/>
      <sz val="10"/>
      <color rgb="FF00B050"/>
      <name val="Times New Roman"/>
      <family val="1"/>
    </font>
    <font>
      <sz val="11"/>
      <color theme="1"/>
      <name val="Calibri"/>
      <family val="2"/>
      <scheme val="minor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rgb="FF002060"/>
      <name val="Times New Roman"/>
      <family val="1"/>
    </font>
    <font>
      <sz val="10"/>
      <color theme="9" tint="-0.499984740745262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B0F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sz val="12"/>
      <name val="Times New Roman"/>
      <family val="1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0"/>
      <color theme="6" tint="-0.499984740745262"/>
      <name val="Times New Roman"/>
      <family val="1"/>
    </font>
    <font>
      <b/>
      <sz val="10"/>
      <color theme="6" tint="-0.499984740745262"/>
      <name val="Times New Roman"/>
      <family val="1"/>
    </font>
    <font>
      <sz val="10"/>
      <color theme="8" tint="-0.499984740745262"/>
      <name val="Times New Roman"/>
      <family val="1"/>
    </font>
    <font>
      <sz val="10"/>
      <color theme="8" tint="-0.249977111117893"/>
      <name val="Times New Roman"/>
      <family val="1"/>
    </font>
    <font>
      <b/>
      <sz val="14"/>
      <color rgb="FF00B050"/>
      <name val="Times New Roman"/>
      <family val="1"/>
    </font>
    <font>
      <i/>
      <sz val="12"/>
      <color rgb="FF00B050"/>
      <name val="Times New Roman"/>
      <family val="1"/>
    </font>
    <font>
      <sz val="10"/>
      <color theme="9"/>
      <name val="Times New Roman"/>
      <family val="1"/>
    </font>
    <font>
      <sz val="10"/>
      <color theme="5" tint="-0.499984740745262"/>
      <name val="Times New Roman"/>
      <family val="1"/>
    </font>
    <font>
      <sz val="10"/>
      <color theme="9" tint="-0.249977111117893"/>
      <name val="Times New Roman"/>
      <family val="1"/>
    </font>
    <font>
      <sz val="10"/>
      <color theme="1" tint="4.9989318521683403E-2"/>
      <name val="Times New Roman"/>
      <family val="1"/>
    </font>
    <font>
      <sz val="10"/>
      <color theme="6"/>
      <name val="Times New Roman"/>
      <family val="1"/>
    </font>
    <font>
      <sz val="8"/>
      <name val="Calibri"/>
      <family val="2"/>
      <scheme val="minor"/>
    </font>
    <font>
      <sz val="10"/>
      <color theme="7" tint="-0.249977111117893"/>
      <name val="Times New Roman"/>
      <family val="1"/>
    </font>
    <font>
      <sz val="10"/>
      <color theme="4" tint="-0.249977111117893"/>
      <name val="Times New Roman"/>
      <family val="1"/>
    </font>
    <font>
      <sz val="10"/>
      <color theme="5" tint="-0.249977111117893"/>
      <name val="Times New Roman"/>
      <family val="1"/>
    </font>
    <font>
      <sz val="10"/>
      <color theme="3" tint="-0.249977111117893"/>
      <name val="Times New Roman"/>
      <family val="1"/>
    </font>
    <font>
      <sz val="10"/>
      <color theme="4" tint="-0.499984740745262"/>
      <name val="Times New Roman"/>
      <family val="1"/>
    </font>
    <font>
      <sz val="12"/>
      <color rgb="FF00B0F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color rgb="FF000000"/>
      <name val="Times New Roman"/>
      <family val="1"/>
    </font>
    <font>
      <sz val="8"/>
      <name val="Times New Roman"/>
      <family val="1"/>
    </font>
    <font>
      <sz val="6"/>
      <color rgb="FF00B050"/>
      <name val="Times New Roman"/>
      <family val="1"/>
    </font>
    <font>
      <b/>
      <sz val="12"/>
      <color rgb="FF00B050"/>
      <name val="Times New Roman"/>
      <family val="1"/>
    </font>
    <font>
      <i/>
      <sz val="12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sz val="12"/>
      <color rgb="FFFFC000"/>
      <name val="Times New Roman"/>
      <family val="1"/>
    </font>
    <font>
      <sz val="12"/>
      <color rgb="FF0070C0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sz val="12"/>
      <name val="VNI-Times"/>
    </font>
    <font>
      <sz val="12"/>
      <color theme="9" tint="-0.499984740745262"/>
      <name val="Times New Roman"/>
      <family val="1"/>
    </font>
    <font>
      <sz val="10"/>
      <color rgb="FFFF0000"/>
      <name val="VNI-Times"/>
    </font>
    <font>
      <sz val="10"/>
      <color rgb="FF00B050"/>
      <name val="VNI-Times"/>
    </font>
    <font>
      <sz val="10"/>
      <color rgb="FF0070C0"/>
      <name val="VNI-Times"/>
    </font>
    <font>
      <sz val="8"/>
      <color rgb="FF0070C0"/>
      <name val="Times New Roman"/>
      <family val="1"/>
    </font>
    <font>
      <sz val="10"/>
      <color theme="5" tint="0.39997558519241921"/>
      <name val="Times New Roman"/>
      <family val="1"/>
    </font>
    <font>
      <sz val="6"/>
      <color rgb="FF0070C0"/>
      <name val="Times New Roman"/>
      <family val="1"/>
    </font>
    <font>
      <sz val="8"/>
      <color rgb="FF00B050"/>
      <name val="Times New Roman"/>
      <family val="1"/>
    </font>
    <font>
      <sz val="8"/>
      <color rgb="FFFF0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theme="8" tint="-0.499984740745262"/>
      <name val="Times New Roman"/>
      <family val="1"/>
    </font>
    <font>
      <b/>
      <sz val="10"/>
      <color theme="3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u/>
      <sz val="11"/>
      <color rgb="FFC0000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6"/>
      <color rgb="FF7030A0"/>
      <name val="Times New Roman"/>
      <family val="1"/>
    </font>
    <font>
      <sz val="8"/>
      <color rgb="FF7030A0"/>
      <name val="Times New Roman"/>
      <family val="1"/>
    </font>
    <font>
      <sz val="5"/>
      <color rgb="FF0070C0"/>
      <name val="Times New Roman"/>
      <family val="1"/>
    </font>
    <font>
      <sz val="5"/>
      <color rgb="FFFF0000"/>
      <name val="Times New Roman"/>
      <family val="1"/>
    </font>
    <font>
      <sz val="5"/>
      <name val="Times New Roman"/>
      <family val="1"/>
    </font>
    <font>
      <b/>
      <sz val="6"/>
      <color rgb="FFC00000"/>
      <name val="Times New Roman"/>
      <family val="1"/>
    </font>
    <font>
      <b/>
      <sz val="5"/>
      <name val="Times New Roman"/>
      <family val="1"/>
    </font>
    <font>
      <b/>
      <sz val="5"/>
      <color rgb="FFC00000"/>
      <name val="Times New Roman"/>
      <family val="1"/>
    </font>
    <font>
      <sz val="6"/>
      <color rgb="FFFF0000"/>
      <name val="Times New Roman"/>
      <family val="1"/>
    </font>
    <font>
      <sz val="7"/>
      <color rgb="FFFF0000"/>
      <name val="Times New Roman"/>
      <family val="1"/>
    </font>
    <font>
      <b/>
      <sz val="50"/>
      <color theme="1"/>
      <name val="Times New Roman"/>
      <family val="1"/>
    </font>
    <font>
      <sz val="6"/>
      <color rgb="FFC00000"/>
      <name val="Times New Roman"/>
      <family val="1"/>
    </font>
    <font>
      <sz val="10"/>
      <color theme="7" tint="-0.499984740745262"/>
      <name val="Times New Roman"/>
      <family val="1"/>
    </font>
    <font>
      <b/>
      <sz val="10"/>
      <color theme="7" tint="-0.499984740745262"/>
      <name val="Times New Roman"/>
      <family val="1"/>
    </font>
    <font>
      <i/>
      <sz val="10"/>
      <color theme="7" tint="-0.499984740745262"/>
      <name val="Times New Roman"/>
      <family val="1"/>
    </font>
    <font>
      <sz val="5"/>
      <color rgb="FF7030A0"/>
      <name val="Times New Roman"/>
      <family val="1"/>
    </font>
    <font>
      <sz val="7"/>
      <color rgb="FF0070C0"/>
      <name val="Times New Roman"/>
      <family val="1"/>
    </font>
    <font>
      <sz val="8"/>
      <color rgb="FFC00000"/>
      <name val="Times New Roman"/>
      <family val="1"/>
    </font>
    <font>
      <i/>
      <sz val="8"/>
      <name val="Times New Roman"/>
      <family val="1"/>
    </font>
    <font>
      <sz val="9"/>
      <color rgb="FF00B050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u/>
      <sz val="10"/>
      <color rgb="FF00B0F0"/>
      <name val="Times New Roman"/>
      <family val="1"/>
    </font>
    <font>
      <i/>
      <sz val="10"/>
      <color rgb="FF00B0F0"/>
      <name val="Times New Roman"/>
      <family val="1"/>
    </font>
    <font>
      <u/>
      <sz val="11"/>
      <color rgb="FF00B0F0"/>
      <name val="Calibri"/>
      <family val="2"/>
      <scheme val="minor"/>
    </font>
    <font>
      <sz val="6"/>
      <color rgb="FF00B0F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11" fillId="2" borderId="0" applyNumberFormat="0" applyBorder="0" applyAlignment="0" applyProtection="0"/>
    <xf numFmtId="0" fontId="15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165" fontId="16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" borderId="0" applyNumberFormat="0" applyBorder="0" applyAlignment="0" applyProtection="0"/>
    <xf numFmtId="0" fontId="18" fillId="20" borderId="24" applyNumberFormat="0" applyAlignment="0" applyProtection="0"/>
    <xf numFmtId="37" fontId="19" fillId="0" borderId="0"/>
    <xf numFmtId="0" fontId="18" fillId="20" borderId="24" applyNumberFormat="0" applyAlignment="0" applyProtection="0"/>
    <xf numFmtId="0" fontId="20" fillId="21" borderId="25" applyNumberFormat="0" applyAlignment="0" applyProtection="0"/>
    <xf numFmtId="0" fontId="10" fillId="0" borderId="0"/>
    <xf numFmtId="0" fontId="20" fillId="21" borderId="25" applyNumberFormat="0" applyAlignment="0" applyProtection="0"/>
    <xf numFmtId="0" fontId="10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22" borderId="27" applyNumberFormat="0" applyFont="0" applyAlignment="0" applyProtection="0"/>
    <xf numFmtId="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38" fontId="25" fillId="20" borderId="0" applyNumberFormat="0" applyBorder="0" applyAlignment="0" applyProtection="0"/>
    <xf numFmtId="0" fontId="24" fillId="0" borderId="28" applyNumberFormat="0" applyAlignment="0" applyProtection="0">
      <alignment horizontal="left" vertical="center"/>
    </xf>
    <xf numFmtId="0" fontId="24" fillId="0" borderId="17">
      <alignment horizontal="left" vertical="center"/>
    </xf>
    <xf numFmtId="0" fontId="26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0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2" borderId="24" applyNumberFormat="0" applyAlignment="0" applyProtection="0"/>
    <xf numFmtId="0" fontId="29" fillId="0" borderId="31" applyNumberFormat="0" applyFill="0" applyAlignment="0" applyProtection="0"/>
    <xf numFmtId="0" fontId="30" fillId="12" borderId="2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25" fillId="22" borderId="3" applyNumberFormat="0" applyBorder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0" fillId="12" borderId="24" applyNumberFormat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2" fillId="23" borderId="0" applyNumberFormat="0" applyBorder="0" applyAlignment="0" applyProtection="0"/>
    <xf numFmtId="0" fontId="9" fillId="0" borderId="0"/>
    <xf numFmtId="0" fontId="9" fillId="0" borderId="0"/>
    <xf numFmtId="0" fontId="32" fillId="23" borderId="0" applyNumberFormat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42" fillId="0" borderId="0"/>
    <xf numFmtId="0" fontId="42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22" borderId="27" applyNumberFormat="0" applyFont="0" applyAlignment="0" applyProtection="0"/>
    <xf numFmtId="0" fontId="21" fillId="20" borderId="26" applyNumberFormat="0" applyAlignment="0" applyProtection="0"/>
    <xf numFmtId="0" fontId="21" fillId="20" borderId="26" applyNumberFormat="0" applyAlignment="0" applyProtection="0"/>
    <xf numFmtId="10" fontId="17" fillId="0" borderId="0" applyFont="0" applyFill="0" applyBorder="0" applyAlignment="0" applyProtection="0"/>
    <xf numFmtId="0" fontId="34" fillId="0" borderId="33" applyNumberFormat="0" applyFill="0" applyAlignment="0" applyProtection="0"/>
    <xf numFmtId="0" fontId="17" fillId="0" borderId="34" applyNumberFormat="0" applyFon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7" fillId="0" borderId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40" fillId="0" borderId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18" fillId="0" borderId="0" applyNumberFormat="0" applyFill="0" applyBorder="0" applyAlignment="0" applyProtection="0"/>
  </cellStyleXfs>
  <cellXfs count="794">
    <xf numFmtId="0" fontId="0" fillId="0" borderId="0" xfId="0"/>
    <xf numFmtId="0" fontId="1" fillId="0" borderId="9" xfId="129" applyFont="1" applyFill="1" applyBorder="1" applyAlignment="1">
      <alignment horizontal="center" vertical="center" shrinkToFit="1"/>
    </xf>
    <xf numFmtId="0" fontId="1" fillId="0" borderId="8" xfId="129" applyFont="1" applyFill="1" applyBorder="1" applyAlignment="1">
      <alignment horizontal="center" vertical="center" shrinkToFit="1"/>
    </xf>
    <xf numFmtId="0" fontId="1" fillId="0" borderId="13" xfId="129" applyFont="1" applyFill="1" applyBorder="1" applyAlignment="1">
      <alignment horizontal="center" vertical="center" shrinkToFit="1"/>
    </xf>
    <xf numFmtId="0" fontId="5" fillId="0" borderId="21" xfId="129" applyFont="1" applyFill="1" applyBorder="1" applyAlignment="1">
      <alignment horizontal="center" vertical="center" wrapText="1" shrinkToFit="1"/>
    </xf>
    <xf numFmtId="0" fontId="1" fillId="0" borderId="20" xfId="129" applyFont="1" applyFill="1" applyBorder="1" applyAlignment="1">
      <alignment horizontal="center" vertical="center" shrinkToFit="1"/>
    </xf>
    <xf numFmtId="0" fontId="5" fillId="0" borderId="4" xfId="129" applyFont="1" applyFill="1" applyBorder="1" applyAlignment="1">
      <alignment horizontal="center" vertical="center" wrapText="1" shrinkToFit="1"/>
    </xf>
    <xf numFmtId="0" fontId="1" fillId="0" borderId="4" xfId="129" applyFont="1" applyFill="1" applyBorder="1" applyAlignment="1">
      <alignment horizontal="center" vertical="center" shrinkToFit="1"/>
    </xf>
    <xf numFmtId="0" fontId="2" fillId="0" borderId="20" xfId="129" applyFont="1" applyFill="1" applyBorder="1" applyAlignment="1">
      <alignment horizontal="center" vertical="center" wrapText="1" shrinkToFit="1"/>
    </xf>
    <xf numFmtId="1" fontId="6" fillId="0" borderId="19" xfId="129" applyNumberFormat="1" applyFont="1" applyFill="1" applyBorder="1" applyAlignment="1">
      <alignment horizontal="center" vertical="center" shrinkToFit="1"/>
    </xf>
    <xf numFmtId="0" fontId="7" fillId="0" borderId="5" xfId="129" applyFont="1" applyFill="1" applyBorder="1" applyAlignment="1">
      <alignment horizontal="center" vertical="center" shrinkToFit="1"/>
    </xf>
    <xf numFmtId="0" fontId="7" fillId="0" borderId="7" xfId="129" applyFont="1" applyFill="1" applyBorder="1" applyAlignment="1">
      <alignment horizontal="center" vertical="center" shrinkToFit="1"/>
    </xf>
    <xf numFmtId="0" fontId="8" fillId="0" borderId="21" xfId="129" applyFont="1" applyFill="1" applyBorder="1" applyAlignment="1">
      <alignment horizontal="center" vertical="center" wrapText="1" shrinkToFit="1"/>
    </xf>
    <xf numFmtId="0" fontId="7" fillId="0" borderId="19" xfId="129" applyFont="1" applyFill="1" applyBorder="1" applyAlignment="1">
      <alignment horizontal="center" vertical="center" shrinkToFit="1"/>
    </xf>
    <xf numFmtId="0" fontId="6" fillId="0" borderId="19" xfId="129" applyFont="1" applyFill="1" applyBorder="1" applyAlignment="1">
      <alignment horizontal="center" vertical="center" shrinkToFit="1"/>
    </xf>
    <xf numFmtId="0" fontId="2" fillId="0" borderId="20" xfId="129" applyFont="1" applyFill="1" applyBorder="1" applyAlignment="1">
      <alignment horizontal="center" vertical="center" wrapText="1"/>
    </xf>
    <xf numFmtId="0" fontId="1" fillId="0" borderId="6" xfId="129" applyFont="1" applyFill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1" fillId="0" borderId="0" xfId="129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128" applyFont="1" applyAlignment="1">
      <alignment vertical="top" wrapText="1"/>
    </xf>
    <xf numFmtId="0" fontId="2" fillId="0" borderId="0" xfId="129" applyFont="1" applyFill="1" applyBorder="1" applyAlignment="1">
      <alignment horizontal="center" vertical="center"/>
    </xf>
    <xf numFmtId="0" fontId="1" fillId="0" borderId="0" xfId="129" applyFont="1" applyFill="1" applyBorder="1" applyAlignment="1">
      <alignment horizontal="center" vertical="center" shrinkToFit="1"/>
    </xf>
    <xf numFmtId="0" fontId="2" fillId="0" borderId="0" xfId="129" applyFont="1" applyFill="1" applyBorder="1" applyAlignment="1">
      <alignment horizontal="center" vertical="center" textRotation="90" shrinkToFit="1"/>
    </xf>
    <xf numFmtId="0" fontId="4" fillId="0" borderId="0" xfId="129" applyFont="1" applyFill="1" applyBorder="1" applyAlignment="1">
      <alignment horizontal="center" vertical="center" shrinkToFit="1"/>
    </xf>
    <xf numFmtId="0" fontId="4" fillId="0" borderId="18" xfId="129" applyNumberFormat="1" applyFont="1" applyFill="1" applyBorder="1" applyAlignment="1">
      <alignment vertical="center"/>
    </xf>
    <xf numFmtId="0" fontId="49" fillId="0" borderId="9" xfId="129" applyFont="1" applyFill="1" applyBorder="1" applyAlignment="1">
      <alignment horizontal="center" vertical="center" shrinkToFit="1"/>
    </xf>
    <xf numFmtId="0" fontId="52" fillId="0" borderId="21" xfId="129" applyFont="1" applyFill="1" applyBorder="1" applyAlignment="1">
      <alignment horizontal="center" vertical="center" wrapText="1" shrinkToFit="1"/>
    </xf>
    <xf numFmtId="0" fontId="52" fillId="0" borderId="4" xfId="129" applyFont="1" applyFill="1" applyBorder="1" applyAlignment="1">
      <alignment horizontal="center" vertical="center" wrapText="1" shrinkToFit="1"/>
    </xf>
    <xf numFmtId="0" fontId="54" fillId="0" borderId="6" xfId="129" applyFont="1" applyFill="1" applyBorder="1" applyAlignment="1">
      <alignment horizontal="center" vertical="center" shrinkToFit="1"/>
    </xf>
    <xf numFmtId="0" fontId="54" fillId="0" borderId="9" xfId="129" applyFont="1" applyFill="1" applyBorder="1" applyAlignment="1">
      <alignment horizontal="center" vertical="center" shrinkToFit="1"/>
    </xf>
    <xf numFmtId="0" fontId="55" fillId="0" borderId="21" xfId="129" applyFont="1" applyFill="1" applyBorder="1" applyAlignment="1">
      <alignment horizontal="center" vertical="center" wrapText="1" shrinkToFit="1"/>
    </xf>
    <xf numFmtId="0" fontId="55" fillId="0" borderId="4" xfId="129" applyFont="1" applyFill="1" applyBorder="1" applyAlignment="1">
      <alignment horizontal="center" vertical="center" wrapText="1" shrinkToFit="1"/>
    </xf>
    <xf numFmtId="0" fontId="54" fillId="0" borderId="4" xfId="129" applyFont="1" applyFill="1" applyBorder="1" applyAlignment="1">
      <alignment horizontal="center" vertical="center" shrinkToFit="1"/>
    </xf>
    <xf numFmtId="0" fontId="54" fillId="0" borderId="13" xfId="129" applyFont="1" applyFill="1" applyBorder="1" applyAlignment="1">
      <alignment horizontal="center" vertical="center" shrinkToFit="1"/>
    </xf>
    <xf numFmtId="0" fontId="49" fillId="0" borderId="7" xfId="129" applyFont="1" applyFill="1" applyBorder="1" applyAlignment="1">
      <alignment horizontal="center" vertical="center" shrinkToFit="1"/>
    </xf>
    <xf numFmtId="1" fontId="50" fillId="0" borderId="19" xfId="129" applyNumberFormat="1" applyFont="1" applyFill="1" applyBorder="1" applyAlignment="1">
      <alignment horizontal="center" vertical="center" shrinkToFit="1"/>
    </xf>
    <xf numFmtId="0" fontId="49" fillId="0" borderId="5" xfId="129" applyFont="1" applyFill="1" applyBorder="1" applyAlignment="1">
      <alignment horizontal="center" vertical="center" shrinkToFit="1"/>
    </xf>
    <xf numFmtId="0" fontId="54" fillId="0" borderId="7" xfId="129" applyFont="1" applyFill="1" applyBorder="1" applyAlignment="1">
      <alignment horizontal="center" vertical="center" shrinkToFit="1"/>
    </xf>
    <xf numFmtId="1" fontId="53" fillId="0" borderId="19" xfId="129" applyNumberFormat="1" applyFont="1" applyFill="1" applyBorder="1" applyAlignment="1">
      <alignment horizontal="center" vertical="center" shrinkToFit="1"/>
    </xf>
    <xf numFmtId="0" fontId="54" fillId="0" borderId="5" xfId="129" applyFont="1" applyFill="1" applyBorder="1" applyAlignment="1">
      <alignment horizontal="center" vertical="center" shrinkToFit="1"/>
    </xf>
    <xf numFmtId="0" fontId="56" fillId="0" borderId="7" xfId="129" applyFont="1" applyFill="1" applyBorder="1" applyAlignment="1">
      <alignment horizontal="center" vertical="center" shrinkToFit="1"/>
    </xf>
    <xf numFmtId="0" fontId="56" fillId="0" borderId="9" xfId="129" applyFont="1" applyFill="1" applyBorder="1" applyAlignment="1">
      <alignment horizontal="center" vertical="center" shrinkToFit="1"/>
    </xf>
    <xf numFmtId="1" fontId="57" fillId="0" borderId="19" xfId="129" applyNumberFormat="1" applyFont="1" applyFill="1" applyBorder="1" applyAlignment="1">
      <alignment horizontal="center" vertical="center" shrinkToFit="1"/>
    </xf>
    <xf numFmtId="0" fontId="58" fillId="0" borderId="21" xfId="129" applyFont="1" applyFill="1" applyBorder="1" applyAlignment="1">
      <alignment horizontal="center" vertical="center" wrapText="1" shrinkToFit="1"/>
    </xf>
    <xf numFmtId="0" fontId="56" fillId="0" borderId="5" xfId="129" applyFont="1" applyFill="1" applyBorder="1" applyAlignment="1">
      <alignment horizontal="center" vertical="center" shrinkToFit="1"/>
    </xf>
    <xf numFmtId="0" fontId="58" fillId="0" borderId="4" xfId="129" applyFont="1" applyFill="1" applyBorder="1" applyAlignment="1">
      <alignment horizontal="center" vertical="center" wrapText="1" shrinkToFit="1"/>
    </xf>
    <xf numFmtId="0" fontId="47" fillId="0" borderId="7" xfId="129" applyFont="1" applyFill="1" applyBorder="1" applyAlignment="1">
      <alignment horizontal="center" vertical="center" shrinkToFit="1"/>
    </xf>
    <xf numFmtId="0" fontId="47" fillId="0" borderId="6" xfId="129" applyFont="1" applyFill="1" applyBorder="1" applyAlignment="1">
      <alignment horizontal="center" vertical="center" shrinkToFit="1"/>
    </xf>
    <xf numFmtId="0" fontId="47" fillId="0" borderId="9" xfId="129" applyFont="1" applyFill="1" applyBorder="1" applyAlignment="1">
      <alignment horizontal="center" vertical="center" shrinkToFit="1"/>
    </xf>
    <xf numFmtId="1" fontId="48" fillId="0" borderId="19" xfId="129" applyNumberFormat="1" applyFont="1" applyFill="1" applyBorder="1" applyAlignment="1">
      <alignment horizontal="center" vertical="center" shrinkToFit="1"/>
    </xf>
    <xf numFmtId="0" fontId="47" fillId="0" borderId="5" xfId="129" applyFont="1" applyFill="1" applyBorder="1" applyAlignment="1">
      <alignment horizontal="center" vertical="center" shrinkToFit="1"/>
    </xf>
    <xf numFmtId="0" fontId="59" fillId="0" borderId="4" xfId="129" applyFont="1" applyFill="1" applyBorder="1" applyAlignment="1">
      <alignment horizontal="center" vertical="center" wrapText="1" shrinkToFit="1"/>
    </xf>
    <xf numFmtId="0" fontId="47" fillId="0" borderId="4" xfId="129" applyFont="1" applyFill="1" applyBorder="1" applyAlignment="1">
      <alignment horizontal="center" vertical="center" shrinkToFit="1"/>
    </xf>
    <xf numFmtId="0" fontId="47" fillId="0" borderId="13" xfId="129" applyFont="1" applyFill="1" applyBorder="1" applyAlignment="1">
      <alignment horizontal="center" vertical="center" shrinkToFit="1"/>
    </xf>
    <xf numFmtId="0" fontId="3" fillId="0" borderId="0" xfId="129" applyFont="1" applyFill="1" applyBorder="1" applyAlignment="1">
      <alignment horizontal="center" vertical="center" shrinkToFit="1"/>
    </xf>
    <xf numFmtId="0" fontId="59" fillId="0" borderId="21" xfId="129" applyFont="1" applyFill="1" applyBorder="1" applyAlignment="1">
      <alignment horizontal="center" vertical="center" wrapText="1" shrinkToFit="1"/>
    </xf>
    <xf numFmtId="0" fontId="3" fillId="0" borderId="0" xfId="128" applyFont="1" applyAlignment="1">
      <alignment horizontal="center" vertical="top" wrapText="1"/>
    </xf>
    <xf numFmtId="0" fontId="3" fillId="0" borderId="0" xfId="129" applyFont="1" applyFill="1" applyBorder="1" applyAlignment="1">
      <alignment horizontal="left" vertical="center" wrapText="1"/>
    </xf>
    <xf numFmtId="0" fontId="47" fillId="0" borderId="8" xfId="0" applyFont="1" applyBorder="1" applyAlignment="1">
      <alignment horizontal="center" vertical="center" wrapText="1"/>
    </xf>
    <xf numFmtId="0" fontId="2" fillId="27" borderId="35" xfId="0" applyFont="1" applyFill="1" applyBorder="1" applyAlignment="1">
      <alignment horizontal="center" vertical="center" wrapText="1"/>
    </xf>
    <xf numFmtId="175" fontId="45" fillId="0" borderId="0" xfId="155" applyNumberFormat="1" applyFont="1" applyAlignment="1">
      <alignment vertical="center"/>
    </xf>
    <xf numFmtId="174" fontId="45" fillId="0" borderId="0" xfId="155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5" fontId="43" fillId="0" borderId="0" xfId="0" applyNumberFormat="1" applyFont="1" applyAlignment="1">
      <alignment vertical="center"/>
    </xf>
    <xf numFmtId="0" fontId="53" fillId="0" borderId="20" xfId="129" applyFont="1" applyFill="1" applyBorder="1" applyAlignment="1">
      <alignment horizontal="center" vertical="center" wrapText="1" shrinkToFit="1"/>
    </xf>
    <xf numFmtId="0" fontId="43" fillId="0" borderId="7" xfId="129" applyFont="1" applyFill="1" applyBorder="1" applyAlignment="1">
      <alignment horizontal="center" vertical="center" shrinkToFit="1"/>
    </xf>
    <xf numFmtId="0" fontId="43" fillId="0" borderId="6" xfId="129" applyFont="1" applyFill="1" applyBorder="1" applyAlignment="1">
      <alignment horizontal="center" vertical="center" shrinkToFit="1"/>
    </xf>
    <xf numFmtId="0" fontId="43" fillId="0" borderId="9" xfId="129" applyFont="1" applyFill="1" applyBorder="1" applyAlignment="1">
      <alignment horizontal="center" vertical="center" shrinkToFit="1"/>
    </xf>
    <xf numFmtId="1" fontId="66" fillId="0" borderId="19" xfId="129" applyNumberFormat="1" applyFont="1" applyFill="1" applyBorder="1" applyAlignment="1">
      <alignment horizontal="center" vertical="center" shrinkToFit="1"/>
    </xf>
    <xf numFmtId="0" fontId="68" fillId="0" borderId="21" xfId="129" applyFont="1" applyFill="1" applyBorder="1" applyAlignment="1">
      <alignment horizontal="center" vertical="center" wrapText="1" shrinkToFit="1"/>
    </xf>
    <xf numFmtId="0" fontId="43" fillId="0" borderId="5" xfId="129" applyFont="1" applyFill="1" applyBorder="1" applyAlignment="1">
      <alignment horizontal="center" vertical="center" shrinkToFit="1"/>
    </xf>
    <xf numFmtId="0" fontId="68" fillId="0" borderId="4" xfId="129" applyFont="1" applyFill="1" applyBorder="1" applyAlignment="1">
      <alignment horizontal="center" vertical="center" wrapText="1" shrinkToFit="1"/>
    </xf>
    <xf numFmtId="0" fontId="43" fillId="0" borderId="4" xfId="129" applyFont="1" applyFill="1" applyBorder="1" applyAlignment="1">
      <alignment horizontal="center" vertical="center" shrinkToFit="1"/>
    </xf>
    <xf numFmtId="0" fontId="43" fillId="0" borderId="13" xfId="129" applyFont="1" applyFill="1" applyBorder="1" applyAlignment="1">
      <alignment horizontal="center" vertical="center" shrinkToFit="1"/>
    </xf>
    <xf numFmtId="0" fontId="56" fillId="0" borderId="6" xfId="129" applyFont="1" applyFill="1" applyBorder="1" applyAlignment="1">
      <alignment horizontal="center" vertical="center" shrinkToFit="1"/>
    </xf>
    <xf numFmtId="0" fontId="56" fillId="0" borderId="4" xfId="129" applyFont="1" applyFill="1" applyBorder="1" applyAlignment="1">
      <alignment horizontal="center" vertical="center" shrinkToFit="1"/>
    </xf>
    <xf numFmtId="0" fontId="56" fillId="0" borderId="13" xfId="129" applyFont="1" applyFill="1" applyBorder="1" applyAlignment="1">
      <alignment horizontal="center" vertical="center" shrinkToFit="1"/>
    </xf>
    <xf numFmtId="0" fontId="44" fillId="0" borderId="7" xfId="129" applyFont="1" applyFill="1" applyBorder="1" applyAlignment="1">
      <alignment horizontal="center" vertical="center" shrinkToFit="1"/>
    </xf>
    <xf numFmtId="0" fontId="44" fillId="0" borderId="6" xfId="129" applyFont="1" applyFill="1" applyBorder="1" applyAlignment="1">
      <alignment horizontal="center" vertical="center" shrinkToFit="1"/>
    </xf>
    <xf numFmtId="0" fontId="44" fillId="0" borderId="9" xfId="129" applyFont="1" applyFill="1" applyBorder="1" applyAlignment="1">
      <alignment horizontal="center" vertical="center" shrinkToFit="1"/>
    </xf>
    <xf numFmtId="1" fontId="69" fillId="0" borderId="19" xfId="129" applyNumberFormat="1" applyFont="1" applyFill="1" applyBorder="1" applyAlignment="1">
      <alignment horizontal="center" vertical="center" shrinkToFit="1"/>
    </xf>
    <xf numFmtId="0" fontId="44" fillId="0" borderId="8" xfId="106" applyFont="1" applyBorder="1" applyAlignment="1">
      <alignment horizontal="center" vertical="center" wrapText="1"/>
    </xf>
    <xf numFmtId="0" fontId="44" fillId="0" borderId="5" xfId="129" applyFont="1" applyFill="1" applyBorder="1" applyAlignment="1">
      <alignment horizontal="center" vertical="center" shrinkToFit="1"/>
    </xf>
    <xf numFmtId="0" fontId="8" fillId="0" borderId="4" xfId="129" applyFont="1" applyFill="1" applyBorder="1" applyAlignment="1">
      <alignment horizontal="center" vertical="center" wrapText="1" shrinkToFit="1"/>
    </xf>
    <xf numFmtId="0" fontId="44" fillId="0" borderId="4" xfId="129" applyFont="1" applyFill="1" applyBorder="1" applyAlignment="1">
      <alignment horizontal="center" vertical="center" shrinkToFit="1"/>
    </xf>
    <xf numFmtId="0" fontId="44" fillId="0" borderId="13" xfId="129" applyFont="1" applyFill="1" applyBorder="1" applyAlignment="1">
      <alignment horizontal="center" vertical="center" shrinkToFit="1"/>
    </xf>
    <xf numFmtId="0" fontId="69" fillId="0" borderId="36" xfId="129" applyFont="1" applyFill="1" applyBorder="1" applyAlignment="1">
      <alignment horizontal="center" vertical="center" wrapText="1" shrinkToFit="1"/>
    </xf>
    <xf numFmtId="0" fontId="49" fillId="0" borderId="6" xfId="129" applyFont="1" applyFill="1" applyBorder="1" applyAlignment="1">
      <alignment horizontal="center" vertical="center" shrinkToFit="1"/>
    </xf>
    <xf numFmtId="0" fontId="49" fillId="0" borderId="4" xfId="129" applyFont="1" applyFill="1" applyBorder="1" applyAlignment="1">
      <alignment horizontal="center" vertical="center" shrinkToFit="1"/>
    </xf>
    <xf numFmtId="0" fontId="49" fillId="0" borderId="13" xfId="129" applyFont="1" applyFill="1" applyBorder="1" applyAlignment="1">
      <alignment horizontal="center" vertical="center" shrinkToFit="1"/>
    </xf>
    <xf numFmtId="0" fontId="69" fillId="0" borderId="20" xfId="129" applyFont="1" applyBorder="1" applyAlignment="1">
      <alignment horizontal="center" vertical="center" wrapText="1"/>
    </xf>
    <xf numFmtId="0" fontId="44" fillId="0" borderId="8" xfId="129" applyFont="1" applyFill="1" applyBorder="1" applyAlignment="1">
      <alignment horizontal="center" vertical="center" shrinkToFit="1"/>
    </xf>
    <xf numFmtId="0" fontId="72" fillId="0" borderId="0" xfId="0" applyFont="1"/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4" fillId="0" borderId="35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center" vertical="center" wrapText="1" shrinkToFit="1"/>
    </xf>
    <xf numFmtId="0" fontId="43" fillId="0" borderId="8" xfId="0" applyFont="1" applyBorder="1" applyAlignment="1">
      <alignment horizontal="center" vertical="center" wrapText="1" shrinkToFit="1"/>
    </xf>
    <xf numFmtId="0" fontId="54" fillId="0" borderId="8" xfId="0" applyFont="1" applyBorder="1" applyAlignment="1">
      <alignment horizontal="center" vertical="center" wrapText="1" shrinkToFit="1"/>
    </xf>
    <xf numFmtId="14" fontId="71" fillId="0" borderId="0" xfId="117" applyNumberFormat="1" applyFont="1"/>
    <xf numFmtId="14" fontId="71" fillId="0" borderId="0" xfId="117" applyNumberFormat="1" applyFont="1" applyAlignment="1">
      <alignment horizontal="center"/>
    </xf>
    <xf numFmtId="0" fontId="78" fillId="0" borderId="0" xfId="126" applyFont="1" applyAlignment="1"/>
    <xf numFmtId="0" fontId="3" fillId="0" borderId="0" xfId="0" applyFont="1" applyAlignment="1">
      <alignment horizontal="center"/>
    </xf>
    <xf numFmtId="14" fontId="71" fillId="0" borderId="0" xfId="117" applyNumberFormat="1" applyFont="1" applyAlignment="1">
      <alignment vertical="center"/>
    </xf>
    <xf numFmtId="14" fontId="71" fillId="0" borderId="0" xfId="117" applyNumberFormat="1" applyFont="1" applyAlignment="1">
      <alignment horizontal="center" vertical="center"/>
    </xf>
    <xf numFmtId="0" fontId="78" fillId="0" borderId="0" xfId="126" applyFont="1" applyAlignment="1">
      <alignment horizontal="center"/>
    </xf>
    <xf numFmtId="14" fontId="3" fillId="0" borderId="0" xfId="117" applyNumberFormat="1" applyFont="1"/>
    <xf numFmtId="14" fontId="3" fillId="0" borderId="0" xfId="117" applyNumberFormat="1" applyFont="1" applyAlignment="1">
      <alignment horizontal="center"/>
    </xf>
    <xf numFmtId="0" fontId="7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0" borderId="35" xfId="0" applyFont="1" applyFill="1" applyBorder="1" applyAlignment="1">
      <alignment horizontal="center" vertical="center" wrapText="1"/>
    </xf>
    <xf numFmtId="0" fontId="69" fillId="0" borderId="35" xfId="0" applyFont="1" applyBorder="1" applyAlignment="1">
      <alignment vertical="center" wrapText="1"/>
    </xf>
    <xf numFmtId="0" fontId="80" fillId="30" borderId="35" xfId="0" applyFont="1" applyFill="1" applyBorder="1" applyAlignment="1">
      <alignment vertical="center" wrapText="1"/>
    </xf>
    <xf numFmtId="0" fontId="56" fillId="24" borderId="35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81" fillId="24" borderId="35" xfId="0" applyFont="1" applyFill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" fillId="30" borderId="35" xfId="0" applyFont="1" applyFill="1" applyBorder="1" applyAlignment="1">
      <alignment vertical="center"/>
    </xf>
    <xf numFmtId="0" fontId="82" fillId="24" borderId="35" xfId="0" applyFont="1" applyFill="1" applyBorder="1" applyAlignment="1">
      <alignment vertical="center" wrapText="1"/>
    </xf>
    <xf numFmtId="0" fontId="62" fillId="24" borderId="35" xfId="0" applyFont="1" applyFill="1" applyBorder="1" applyAlignment="1">
      <alignment vertical="center" wrapText="1"/>
    </xf>
    <xf numFmtId="0" fontId="47" fillId="24" borderId="35" xfId="0" applyFont="1" applyFill="1" applyBorder="1" applyAlignment="1">
      <alignment vertical="center" wrapText="1"/>
    </xf>
    <xf numFmtId="0" fontId="1" fillId="24" borderId="35" xfId="0" applyFont="1" applyFill="1" applyBorder="1" applyAlignment="1">
      <alignment vertical="center" wrapText="1"/>
    </xf>
    <xf numFmtId="0" fontId="44" fillId="24" borderId="35" xfId="0" applyFont="1" applyFill="1" applyBorder="1" applyAlignment="1">
      <alignment vertical="center" wrapText="1"/>
    </xf>
    <xf numFmtId="0" fontId="61" fillId="24" borderId="35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82" fillId="0" borderId="35" xfId="0" applyFont="1" applyBorder="1" applyAlignment="1">
      <alignment horizontal="left" vertical="center" wrapText="1"/>
    </xf>
    <xf numFmtId="0" fontId="82" fillId="30" borderId="35" xfId="0" applyFont="1" applyFill="1" applyBorder="1" applyAlignment="1">
      <alignment vertical="center" wrapText="1"/>
    </xf>
    <xf numFmtId="0" fontId="65" fillId="24" borderId="35" xfId="0" applyFont="1" applyFill="1" applyBorder="1" applyAlignment="1">
      <alignment vertical="center" wrapText="1"/>
    </xf>
    <xf numFmtId="0" fontId="49" fillId="0" borderId="35" xfId="0" applyFont="1" applyBorder="1" applyAlignment="1">
      <alignment vertical="center" wrapText="1"/>
    </xf>
    <xf numFmtId="0" fontId="1" fillId="30" borderId="35" xfId="0" applyFont="1" applyFill="1" applyBorder="1" applyAlignment="1">
      <alignment vertical="center" wrapText="1"/>
    </xf>
    <xf numFmtId="0" fontId="54" fillId="24" borderId="35" xfId="0" applyFont="1" applyFill="1" applyBorder="1" applyAlignment="1">
      <alignment vertical="center" wrapText="1"/>
    </xf>
    <xf numFmtId="0" fontId="83" fillId="24" borderId="35" xfId="0" applyFont="1" applyFill="1" applyBorder="1" applyAlignment="1">
      <alignment vertical="center" wrapText="1"/>
    </xf>
    <xf numFmtId="0" fontId="74" fillId="24" borderId="35" xfId="0" applyFont="1" applyFill="1" applyBorder="1" applyAlignment="1">
      <alignment vertical="center" wrapText="1"/>
    </xf>
    <xf numFmtId="0" fontId="84" fillId="30" borderId="35" xfId="0" applyFont="1" applyFill="1" applyBorder="1" applyAlignment="1">
      <alignment horizontal="left" vertical="center"/>
    </xf>
    <xf numFmtId="0" fontId="54" fillId="30" borderId="35" xfId="0" applyFont="1" applyFill="1" applyBorder="1" applyAlignment="1">
      <alignment vertical="center" wrapText="1"/>
    </xf>
    <xf numFmtId="0" fontId="54" fillId="0" borderId="35" xfId="0" applyFont="1" applyBorder="1" applyAlignment="1">
      <alignment vertical="center" wrapText="1"/>
    </xf>
    <xf numFmtId="0" fontId="74" fillId="0" borderId="35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0" fontId="64" fillId="30" borderId="35" xfId="0" applyFont="1" applyFill="1" applyBorder="1" applyAlignment="1">
      <alignment vertical="center" wrapText="1"/>
    </xf>
    <xf numFmtId="0" fontId="64" fillId="24" borderId="35" xfId="0" applyFont="1" applyFill="1" applyBorder="1" applyAlignment="1">
      <alignment vertical="center" wrapText="1"/>
    </xf>
    <xf numFmtId="0" fontId="63" fillId="30" borderId="3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128" applyFont="1" applyAlignment="1">
      <alignment horizontal="center" vertical="center" wrapText="1"/>
    </xf>
    <xf numFmtId="0" fontId="3" fillId="0" borderId="0" xfId="129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2" fillId="0" borderId="0" xfId="0" applyFont="1" applyAlignment="1">
      <alignment wrapText="1"/>
    </xf>
    <xf numFmtId="0" fontId="78" fillId="0" borderId="0" xfId="126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24" borderId="35" xfId="0" applyFont="1" applyFill="1" applyBorder="1" applyAlignment="1">
      <alignment vertical="center"/>
    </xf>
    <xf numFmtId="0" fontId="44" fillId="30" borderId="35" xfId="0" applyFont="1" applyFill="1" applyBorder="1" applyAlignment="1">
      <alignment vertical="center" wrapText="1"/>
    </xf>
    <xf numFmtId="0" fontId="1" fillId="30" borderId="35" xfId="0" applyFont="1" applyFill="1" applyBorder="1" applyAlignment="1">
      <alignment horizontal="left" vertical="center" wrapText="1"/>
    </xf>
    <xf numFmtId="0" fontId="81" fillId="30" borderId="35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9" fillId="30" borderId="35" xfId="0" applyFont="1" applyFill="1" applyBorder="1" applyAlignment="1">
      <alignment vertical="center" wrapText="1"/>
    </xf>
    <xf numFmtId="0" fontId="65" fillId="30" borderId="35" xfId="0" applyFont="1" applyFill="1" applyBorder="1" applyAlignment="1">
      <alignment vertical="center" wrapText="1"/>
    </xf>
    <xf numFmtId="0" fontId="65" fillId="0" borderId="35" xfId="0" applyFont="1" applyBorder="1" applyAlignment="1">
      <alignment vertical="center" wrapText="1"/>
    </xf>
    <xf numFmtId="0" fontId="86" fillId="30" borderId="35" xfId="0" applyFont="1" applyFill="1" applyBorder="1" applyAlignment="1">
      <alignment vertical="center" wrapText="1"/>
    </xf>
    <xf numFmtId="0" fontId="77" fillId="30" borderId="35" xfId="0" applyFont="1" applyFill="1" applyBorder="1" applyAlignment="1">
      <alignment vertical="center" wrapText="1"/>
    </xf>
    <xf numFmtId="0" fontId="87" fillId="30" borderId="35" xfId="0" applyFont="1" applyFill="1" applyBorder="1" applyAlignment="1">
      <alignment vertical="center" wrapText="1"/>
    </xf>
    <xf numFmtId="0" fontId="89" fillId="30" borderId="35" xfId="0" applyFont="1" applyFill="1" applyBorder="1" applyAlignment="1">
      <alignment vertical="center" wrapText="1"/>
    </xf>
    <xf numFmtId="0" fontId="67" fillId="0" borderId="41" xfId="0" applyFont="1" applyBorder="1" applyAlignment="1">
      <alignment horizontal="left" vertical="center" wrapText="1"/>
    </xf>
    <xf numFmtId="0" fontId="47" fillId="30" borderId="35" xfId="0" applyFont="1" applyFill="1" applyBorder="1" applyAlignment="1">
      <alignment horizontal="left" vertical="center" wrapText="1"/>
    </xf>
    <xf numFmtId="0" fontId="47" fillId="30" borderId="35" xfId="0" applyFont="1" applyFill="1" applyBorder="1" applyAlignment="1">
      <alignment vertical="center" wrapText="1"/>
    </xf>
    <xf numFmtId="0" fontId="48" fillId="0" borderId="35" xfId="0" applyFont="1" applyBorder="1" applyAlignment="1">
      <alignment vertical="center" wrapText="1"/>
    </xf>
    <xf numFmtId="0" fontId="74" fillId="30" borderId="35" xfId="0" applyFont="1" applyFill="1" applyBorder="1" applyAlignment="1">
      <alignment vertical="center" wrapText="1"/>
    </xf>
    <xf numFmtId="0" fontId="75" fillId="0" borderId="35" xfId="0" applyFont="1" applyBorder="1" applyAlignment="1">
      <alignment horizontal="left" vertical="center" wrapText="1"/>
    </xf>
    <xf numFmtId="0" fontId="74" fillId="30" borderId="35" xfId="0" applyFont="1" applyFill="1" applyBorder="1" applyAlignment="1">
      <alignment horizontal="left" vertical="center" wrapText="1"/>
    </xf>
    <xf numFmtId="0" fontId="88" fillId="30" borderId="35" xfId="0" applyFont="1" applyFill="1" applyBorder="1" applyAlignment="1">
      <alignment vertical="center" wrapText="1"/>
    </xf>
    <xf numFmtId="0" fontId="67" fillId="0" borderId="35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70" fillId="0" borderId="41" xfId="0" applyFont="1" applyBorder="1" applyAlignment="1">
      <alignment horizontal="left" vertical="center" wrapText="1"/>
    </xf>
    <xf numFmtId="0" fontId="50" fillId="0" borderId="35" xfId="0" applyFont="1" applyBorder="1" applyAlignment="1">
      <alignment vertical="center" wrapText="1"/>
    </xf>
    <xf numFmtId="0" fontId="76" fillId="30" borderId="35" xfId="0" applyFont="1" applyFill="1" applyBorder="1" applyAlignment="1">
      <alignment vertical="center" wrapText="1"/>
    </xf>
    <xf numFmtId="0" fontId="57" fillId="0" borderId="41" xfId="0" applyFont="1" applyBorder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2" fillId="24" borderId="35" xfId="0" applyFont="1" applyFill="1" applyBorder="1" applyAlignment="1">
      <alignment vertical="center" wrapText="1"/>
    </xf>
    <xf numFmtId="0" fontId="56" fillId="30" borderId="35" xfId="0" applyFont="1" applyFill="1" applyBorder="1" applyAlignment="1">
      <alignment horizontal="left" vertical="center" wrapText="1"/>
    </xf>
    <xf numFmtId="0" fontId="49" fillId="0" borderId="15" xfId="129" applyFont="1" applyBorder="1" applyAlignment="1">
      <alignment horizontal="center" vertical="center"/>
    </xf>
    <xf numFmtId="0" fontId="1" fillId="0" borderId="15" xfId="129" applyFont="1" applyBorder="1" applyAlignment="1">
      <alignment horizontal="center" vertical="center"/>
    </xf>
    <xf numFmtId="0" fontId="49" fillId="0" borderId="12" xfId="129" applyFont="1" applyBorder="1" applyAlignment="1">
      <alignment horizontal="center" vertical="center"/>
    </xf>
    <xf numFmtId="0" fontId="1" fillId="0" borderId="12" xfId="129" applyFont="1" applyBorder="1" applyAlignment="1">
      <alignment horizontal="center" vertical="center"/>
    </xf>
    <xf numFmtId="0" fontId="49" fillId="0" borderId="14" xfId="129" applyFont="1" applyBorder="1" applyAlignment="1">
      <alignment horizontal="center" vertical="center"/>
    </xf>
    <xf numFmtId="0" fontId="1" fillId="0" borderId="14" xfId="129" applyFont="1" applyBorder="1" applyAlignment="1">
      <alignment horizontal="center" vertical="center"/>
    </xf>
    <xf numFmtId="0" fontId="47" fillId="0" borderId="15" xfId="129" applyFont="1" applyBorder="1" applyAlignment="1">
      <alignment horizontal="left" vertical="center"/>
    </xf>
    <xf numFmtId="0" fontId="56" fillId="0" borderId="15" xfId="129" applyFont="1" applyBorder="1" applyAlignment="1">
      <alignment horizontal="center" vertical="center"/>
    </xf>
    <xf numFmtId="0" fontId="56" fillId="0" borderId="12" xfId="129" applyFont="1" applyBorder="1" applyAlignment="1">
      <alignment horizontal="center" vertical="center"/>
    </xf>
    <xf numFmtId="0" fontId="47" fillId="0" borderId="14" xfId="129" applyFont="1" applyBorder="1" applyAlignment="1">
      <alignment horizontal="left" vertical="center"/>
    </xf>
    <xf numFmtId="0" fontId="56" fillId="0" borderId="14" xfId="129" applyFont="1" applyBorder="1" applyAlignment="1">
      <alignment horizontal="center" vertical="center"/>
    </xf>
    <xf numFmtId="0" fontId="90" fillId="30" borderId="35" xfId="0" applyFont="1" applyFill="1" applyBorder="1" applyAlignment="1">
      <alignment vertical="center" wrapText="1"/>
    </xf>
    <xf numFmtId="0" fontId="2" fillId="28" borderId="35" xfId="0" applyFont="1" applyFill="1" applyBorder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2" fillId="0" borderId="35" xfId="0" applyFont="1" applyBorder="1" applyAlignment="1">
      <alignment horizontal="left" vertical="center" wrapText="1"/>
    </xf>
    <xf numFmtId="0" fontId="91" fillId="0" borderId="35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5" fontId="10" fillId="0" borderId="0" xfId="155" applyNumberFormat="1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1" fillId="0" borderId="35" xfId="0" applyFont="1" applyBorder="1" applyAlignment="1">
      <alignment horizontal="left" vertical="center" wrapText="1" shrinkToFit="1"/>
    </xf>
    <xf numFmtId="175" fontId="10" fillId="0" borderId="0" xfId="155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92" fillId="0" borderId="35" xfId="0" applyFont="1" applyBorder="1" applyAlignment="1">
      <alignment horizontal="center" vertical="center"/>
    </xf>
    <xf numFmtId="0" fontId="92" fillId="24" borderId="35" xfId="0" applyFont="1" applyFill="1" applyBorder="1" applyAlignment="1">
      <alignment horizontal="center" vertical="center"/>
    </xf>
    <xf numFmtId="0" fontId="93" fillId="29" borderId="35" xfId="0" applyFont="1" applyFill="1" applyBorder="1" applyAlignment="1">
      <alignment horizontal="center" vertical="center"/>
    </xf>
    <xf numFmtId="0" fontId="93" fillId="29" borderId="41" xfId="0" applyFont="1" applyFill="1" applyBorder="1" applyAlignment="1">
      <alignment horizontal="center" vertical="center"/>
    </xf>
    <xf numFmtId="0" fontId="63" fillId="0" borderId="11" xfId="129" applyFont="1" applyBorder="1" applyAlignment="1">
      <alignment horizontal="left" vertical="center"/>
    </xf>
    <xf numFmtId="0" fontId="63" fillId="0" borderId="15" xfId="129" applyFont="1" applyBorder="1" applyAlignment="1">
      <alignment horizontal="center" vertical="center"/>
    </xf>
    <xf numFmtId="0" fontId="63" fillId="0" borderId="12" xfId="129" applyFont="1" applyBorder="1" applyAlignment="1">
      <alignment horizontal="center" vertical="center"/>
    </xf>
    <xf numFmtId="0" fontId="63" fillId="0" borderId="22" xfId="129" applyFont="1" applyBorder="1" applyAlignment="1">
      <alignment horizontal="center" vertical="center"/>
    </xf>
    <xf numFmtId="0" fontId="63" fillId="0" borderId="14" xfId="129" applyFont="1" applyBorder="1" applyAlignment="1">
      <alignment horizontal="left" vertical="center"/>
    </xf>
    <xf numFmtId="0" fontId="63" fillId="0" borderId="23" xfId="129" applyFont="1" applyBorder="1" applyAlignment="1">
      <alignment vertical="center"/>
    </xf>
    <xf numFmtId="0" fontId="63" fillId="0" borderId="14" xfId="129" applyFont="1" applyBorder="1" applyAlignment="1">
      <alignment horizontal="center" vertical="center"/>
    </xf>
    <xf numFmtId="0" fontId="64" fillId="0" borderId="11" xfId="129" applyFont="1" applyBorder="1" applyAlignment="1">
      <alignment horizontal="left" vertical="center"/>
    </xf>
    <xf numFmtId="0" fontId="64" fillId="0" borderId="11" xfId="129" applyFont="1" applyBorder="1" applyAlignment="1">
      <alignment horizontal="center" vertical="center"/>
    </xf>
    <xf numFmtId="0" fontId="64" fillId="0" borderId="15" xfId="129" applyFont="1" applyBorder="1" applyAlignment="1">
      <alignment horizontal="center" vertical="center"/>
    </xf>
    <xf numFmtId="0" fontId="64" fillId="0" borderId="22" xfId="129" applyFont="1" applyBorder="1" applyAlignment="1">
      <alignment horizontal="center" vertical="center"/>
    </xf>
    <xf numFmtId="0" fontId="64" fillId="0" borderId="12" xfId="129" applyFont="1" applyBorder="1" applyAlignment="1">
      <alignment horizontal="center" vertical="center"/>
    </xf>
    <xf numFmtId="0" fontId="64" fillId="0" borderId="40" xfId="129" applyFont="1" applyBorder="1" applyAlignment="1">
      <alignment horizontal="left" vertical="center"/>
    </xf>
    <xf numFmtId="0" fontId="64" fillId="0" borderId="23" xfId="129" applyFont="1" applyBorder="1" applyAlignment="1">
      <alignment horizontal="center" vertical="center"/>
    </xf>
    <xf numFmtId="0" fontId="64" fillId="0" borderId="14" xfId="129" applyFont="1" applyBorder="1" applyAlignment="1">
      <alignment horizontal="center" vertical="center"/>
    </xf>
    <xf numFmtId="0" fontId="64" fillId="0" borderId="14" xfId="129" applyFont="1" applyBorder="1" applyAlignment="1">
      <alignment horizontal="left" vertical="center"/>
    </xf>
    <xf numFmtId="0" fontId="64" fillId="0" borderId="15" xfId="129" applyFont="1" applyBorder="1" applyAlignment="1">
      <alignment horizontal="left" vertical="center"/>
    </xf>
    <xf numFmtId="0" fontId="56" fillId="0" borderId="15" xfId="129" applyFont="1" applyBorder="1" applyAlignment="1">
      <alignment horizontal="right" vertical="center"/>
    </xf>
    <xf numFmtId="0" fontId="56" fillId="0" borderId="14" xfId="129" applyFont="1" applyBorder="1" applyAlignment="1">
      <alignment horizontal="left" vertical="center"/>
    </xf>
    <xf numFmtId="0" fontId="47" fillId="0" borderId="11" xfId="129" applyFont="1" applyBorder="1" applyAlignment="1">
      <alignment horizontal="left" vertical="center"/>
    </xf>
    <xf numFmtId="0" fontId="1" fillId="0" borderId="11" xfId="129" applyFont="1" applyBorder="1" applyAlignment="1">
      <alignment horizontal="center" vertical="center"/>
    </xf>
    <xf numFmtId="0" fontId="1" fillId="0" borderId="11" xfId="129" applyFont="1" applyBorder="1" applyAlignment="1">
      <alignment horizontal="center" vertical="center" shrinkToFit="1"/>
    </xf>
    <xf numFmtId="0" fontId="47" fillId="0" borderId="22" xfId="129" applyFont="1" applyBorder="1" applyAlignment="1">
      <alignment horizontal="left" vertical="center"/>
    </xf>
    <xf numFmtId="0" fontId="1" fillId="0" borderId="22" xfId="129" applyFont="1" applyBorder="1" applyAlignment="1">
      <alignment horizontal="center" vertical="center"/>
    </xf>
    <xf numFmtId="0" fontId="1" fillId="0" borderId="12" xfId="129" applyFont="1" applyBorder="1" applyAlignment="1">
      <alignment horizontal="center" vertical="center" shrinkToFit="1"/>
    </xf>
    <xf numFmtId="0" fontId="54" fillId="0" borderId="40" xfId="129" applyFont="1" applyBorder="1" applyAlignment="1">
      <alignment horizontal="left" vertical="center"/>
    </xf>
    <xf numFmtId="0" fontId="1" fillId="0" borderId="23" xfId="129" applyFont="1" applyBorder="1" applyAlignment="1">
      <alignment horizontal="center" vertical="center"/>
    </xf>
    <xf numFmtId="0" fontId="1" fillId="0" borderId="14" xfId="129" applyFont="1" applyBorder="1" applyAlignment="1">
      <alignment horizontal="center" vertical="center" shrinkToFit="1"/>
    </xf>
    <xf numFmtId="0" fontId="54" fillId="0" borderId="11" xfId="129" applyFont="1" applyBorder="1" applyAlignment="1">
      <alignment horizontal="left" vertical="center"/>
    </xf>
    <xf numFmtId="0" fontId="54" fillId="0" borderId="15" xfId="129" applyFont="1" applyBorder="1" applyAlignment="1">
      <alignment horizontal="center" vertical="center"/>
    </xf>
    <xf numFmtId="0" fontId="47" fillId="0" borderId="15" xfId="129" applyFont="1" applyBorder="1" applyAlignment="1">
      <alignment horizontal="center" vertical="center"/>
    </xf>
    <xf numFmtId="0" fontId="54" fillId="0" borderId="22" xfId="129" applyFont="1" applyBorder="1" applyAlignment="1">
      <alignment horizontal="center" vertical="center"/>
    </xf>
    <xf numFmtId="0" fontId="54" fillId="0" borderId="12" xfId="129" applyFont="1" applyBorder="1" applyAlignment="1">
      <alignment horizontal="center" vertical="center"/>
    </xf>
    <xf numFmtId="0" fontId="47" fillId="0" borderId="12" xfId="129" applyFont="1" applyBorder="1" applyAlignment="1">
      <alignment horizontal="center" vertical="center"/>
    </xf>
    <xf numFmtId="0" fontId="54" fillId="0" borderId="23" xfId="129" applyFont="1" applyBorder="1" applyAlignment="1">
      <alignment horizontal="left" vertical="center"/>
    </xf>
    <xf numFmtId="0" fontId="54" fillId="0" borderId="23" xfId="129" applyFont="1" applyBorder="1" applyAlignment="1">
      <alignment horizontal="center" vertical="center"/>
    </xf>
    <xf numFmtId="0" fontId="54" fillId="0" borderId="14" xfId="129" applyFont="1" applyBorder="1" applyAlignment="1">
      <alignment horizontal="center" vertical="center"/>
    </xf>
    <xf numFmtId="0" fontId="47" fillId="0" borderId="14" xfId="129" applyFont="1" applyBorder="1" applyAlignment="1">
      <alignment horizontal="center" vertical="center"/>
    </xf>
    <xf numFmtId="0" fontId="1" fillId="0" borderId="11" xfId="129" applyFont="1" applyBorder="1" applyAlignment="1">
      <alignment horizontal="left" vertical="center"/>
    </xf>
    <xf numFmtId="0" fontId="44" fillId="0" borderId="11" xfId="129" applyFont="1" applyBorder="1" applyAlignment="1">
      <alignment horizontal="left" vertical="center"/>
    </xf>
    <xf numFmtId="0" fontId="56" fillId="0" borderId="11" xfId="129" applyFont="1" applyBorder="1" applyAlignment="1">
      <alignment horizontal="center" vertical="center" shrinkToFit="1"/>
    </xf>
    <xf numFmtId="0" fontId="56" fillId="0" borderId="12" xfId="129" applyFont="1" applyBorder="1" applyAlignment="1">
      <alignment horizontal="center" vertical="center" shrinkToFit="1"/>
    </xf>
    <xf numFmtId="0" fontId="49" fillId="0" borderId="11" xfId="129" applyFont="1" applyBorder="1" applyAlignment="1">
      <alignment horizontal="left" vertical="center"/>
    </xf>
    <xf numFmtId="0" fontId="44" fillId="0" borderId="15" xfId="129" applyFont="1" applyBorder="1" applyAlignment="1">
      <alignment horizontal="center" vertical="center"/>
    </xf>
    <xf numFmtId="0" fontId="44" fillId="0" borderId="12" xfId="129" applyFont="1" applyBorder="1" applyAlignment="1">
      <alignment horizontal="center" vertical="center"/>
    </xf>
    <xf numFmtId="0" fontId="49" fillId="0" borderId="14" xfId="129" applyFont="1" applyBorder="1" applyAlignment="1">
      <alignment horizontal="left" vertical="center"/>
    </xf>
    <xf numFmtId="0" fontId="44" fillId="0" borderId="14" xfId="129" applyFont="1" applyBorder="1" applyAlignment="1">
      <alignment horizontal="center" vertical="center"/>
    </xf>
    <xf numFmtId="0" fontId="44" fillId="0" borderId="14" xfId="129" applyFont="1" applyBorder="1" applyAlignment="1">
      <alignment horizontal="left" vertical="center"/>
    </xf>
    <xf numFmtId="0" fontId="49" fillId="0" borderId="15" xfId="129" applyFont="1" applyBorder="1" applyAlignment="1">
      <alignment horizontal="left" vertical="center"/>
    </xf>
    <xf numFmtId="0" fontId="1" fillId="0" borderId="15" xfId="129" applyFont="1" applyBorder="1" applyAlignment="1">
      <alignment horizontal="left" vertical="center"/>
    </xf>
    <xf numFmtId="0" fontId="47" fillId="0" borderId="23" xfId="129" applyFont="1" applyBorder="1" applyAlignment="1">
      <alignment horizontal="left" vertical="center"/>
    </xf>
    <xf numFmtId="0" fontId="47" fillId="0" borderId="15" xfId="129" applyFont="1" applyBorder="1" applyAlignment="1">
      <alignment horizontal="center" vertical="center" shrinkToFit="1"/>
    </xf>
    <xf numFmtId="0" fontId="47" fillId="0" borderId="12" xfId="129" applyFont="1" applyBorder="1" applyAlignment="1">
      <alignment horizontal="center" vertical="center" shrinkToFit="1"/>
    </xf>
    <xf numFmtId="0" fontId="47" fillId="0" borderId="14" xfId="129" applyFont="1" applyBorder="1" applyAlignment="1">
      <alignment horizontal="center" vertical="center" shrinkToFit="1"/>
    </xf>
    <xf numFmtId="0" fontId="54" fillId="0" borderId="11" xfId="129" applyFont="1" applyBorder="1" applyAlignment="1">
      <alignment horizontal="center" vertical="center" shrinkToFit="1"/>
    </xf>
    <xf numFmtId="0" fontId="63" fillId="0" borderId="23" xfId="129" applyFont="1" applyBorder="1" applyAlignment="1">
      <alignment horizontal="center" vertical="center"/>
    </xf>
    <xf numFmtId="0" fontId="54" fillId="0" borderId="14" xfId="129" applyFont="1" applyBorder="1" applyAlignment="1">
      <alignment horizontal="right" vertical="center"/>
    </xf>
    <xf numFmtId="0" fontId="56" fillId="0" borderId="15" xfId="129" applyFont="1" applyBorder="1" applyAlignment="1">
      <alignment horizontal="left" vertical="center"/>
    </xf>
    <xf numFmtId="0" fontId="54" fillId="0" borderId="15" xfId="129" applyFont="1" applyBorder="1" applyAlignment="1">
      <alignment horizontal="right" vertical="center"/>
    </xf>
    <xf numFmtId="0" fontId="63" fillId="0" borderId="22" xfId="129" applyFont="1" applyBorder="1" applyAlignment="1">
      <alignment horizontal="left" vertical="center"/>
    </xf>
    <xf numFmtId="0" fontId="63" fillId="0" borderId="23" xfId="129" applyFont="1" applyBorder="1" applyAlignment="1">
      <alignment horizontal="left" vertical="center"/>
    </xf>
    <xf numFmtId="0" fontId="54" fillId="0" borderId="14" xfId="129" applyFont="1" applyBorder="1" applyAlignment="1">
      <alignment horizontal="left" vertical="center"/>
    </xf>
    <xf numFmtId="0" fontId="54" fillId="0" borderId="15" xfId="129" applyFont="1" applyBorder="1" applyAlignment="1">
      <alignment horizontal="left" vertical="center"/>
    </xf>
    <xf numFmtId="0" fontId="1" fillId="0" borderId="15" xfId="129" applyFont="1" applyBorder="1" applyAlignment="1">
      <alignment horizontal="center" vertical="center" shrinkToFit="1"/>
    </xf>
    <xf numFmtId="0" fontId="3" fillId="0" borderId="0" xfId="128" applyFont="1" applyAlignment="1">
      <alignment horizontal="center" vertical="top" wrapText="1"/>
    </xf>
    <xf numFmtId="0" fontId="2" fillId="28" borderId="35" xfId="0" applyFont="1" applyFill="1" applyBorder="1" applyAlignment="1">
      <alignment horizontal="center" vertical="center"/>
    </xf>
    <xf numFmtId="0" fontId="47" fillId="26" borderId="42" xfId="0" applyFont="1" applyFill="1" applyBorder="1" applyAlignment="1">
      <alignment vertical="center" wrapText="1"/>
    </xf>
    <xf numFmtId="0" fontId="1" fillId="0" borderId="42" xfId="106" applyFont="1" applyBorder="1" applyAlignment="1">
      <alignment vertical="center" wrapText="1"/>
    </xf>
    <xf numFmtId="0" fontId="47" fillId="24" borderId="42" xfId="0" applyFont="1" applyFill="1" applyBorder="1" applyAlignment="1">
      <alignment horizontal="left" vertical="center" wrapText="1"/>
    </xf>
    <xf numFmtId="0" fontId="1" fillId="0" borderId="42" xfId="106" applyFont="1" applyBorder="1" applyAlignment="1">
      <alignment wrapText="1"/>
    </xf>
    <xf numFmtId="0" fontId="43" fillId="0" borderId="42" xfId="0" applyFont="1" applyBorder="1" applyAlignment="1">
      <alignment vertical="center" wrapText="1"/>
    </xf>
    <xf numFmtId="0" fontId="44" fillId="24" borderId="42" xfId="106" applyFont="1" applyFill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47" fillId="0" borderId="42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justify" vertical="center" wrapText="1"/>
    </xf>
    <xf numFmtId="0" fontId="1" fillId="0" borderId="6" xfId="106" applyFont="1" applyBorder="1" applyAlignment="1">
      <alignment vertical="center" wrapText="1"/>
    </xf>
    <xf numFmtId="0" fontId="54" fillId="0" borderId="42" xfId="106" applyFont="1" applyBorder="1" applyAlignment="1">
      <alignment vertical="center" wrapText="1"/>
    </xf>
    <xf numFmtId="0" fontId="54" fillId="0" borderId="6" xfId="106" applyFont="1" applyBorder="1" applyAlignment="1">
      <alignment vertical="center" wrapText="1"/>
    </xf>
    <xf numFmtId="0" fontId="1" fillId="25" borderId="42" xfId="106" applyFont="1" applyFill="1" applyBorder="1" applyAlignment="1">
      <alignment vertical="center" wrapText="1"/>
    </xf>
    <xf numFmtId="0" fontId="47" fillId="0" borderId="6" xfId="0" applyFont="1" applyBorder="1" applyAlignment="1">
      <alignment horizontal="left" vertical="center" wrapText="1"/>
    </xf>
    <xf numFmtId="0" fontId="47" fillId="25" borderId="6" xfId="106" applyFont="1" applyFill="1" applyBorder="1" applyAlignment="1">
      <alignment vertical="center" wrapText="1"/>
    </xf>
    <xf numFmtId="0" fontId="47" fillId="0" borderId="42" xfId="106" applyFont="1" applyBorder="1" applyAlignment="1">
      <alignment vertical="center" wrapText="1"/>
    </xf>
    <xf numFmtId="0" fontId="94" fillId="0" borderId="42" xfId="0" applyFont="1" applyBorder="1" applyAlignment="1">
      <alignment vertical="center"/>
    </xf>
    <xf numFmtId="0" fontId="1" fillId="26" borderId="42" xfId="0" applyFont="1" applyFill="1" applyBorder="1" applyAlignment="1">
      <alignment vertical="center" wrapText="1"/>
    </xf>
    <xf numFmtId="0" fontId="1" fillId="0" borderId="8" xfId="106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1" fillId="24" borderId="8" xfId="106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 shrinkToFit="1"/>
    </xf>
    <xf numFmtId="0" fontId="54" fillId="0" borderId="8" xfId="106" applyFont="1" applyBorder="1" applyAlignment="1">
      <alignment horizontal="center" vertical="center" wrapText="1"/>
    </xf>
    <xf numFmtId="0" fontId="47" fillId="26" borderId="8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94" fillId="0" borderId="8" xfId="0" applyFont="1" applyBorder="1" applyAlignment="1">
      <alignment horizontal="center" vertical="center"/>
    </xf>
    <xf numFmtId="0" fontId="9" fillId="26" borderId="8" xfId="0" applyFont="1" applyFill="1" applyBorder="1" applyAlignment="1">
      <alignment horizontal="center" vertical="center" wrapText="1"/>
    </xf>
    <xf numFmtId="0" fontId="50" fillId="0" borderId="6" xfId="129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20" xfId="129" applyFont="1" applyBorder="1" applyAlignment="1">
      <alignment horizontal="center" vertical="center" wrapText="1"/>
    </xf>
    <xf numFmtId="0" fontId="47" fillId="0" borderId="8" xfId="106" applyFont="1" applyBorder="1" applyAlignment="1">
      <alignment horizontal="center" vertical="center" wrapText="1"/>
    </xf>
    <xf numFmtId="0" fontId="53" fillId="0" borderId="36" xfId="129" applyFont="1" applyFill="1" applyBorder="1" applyAlignment="1">
      <alignment horizontal="center" vertical="center" wrapText="1" shrinkToFit="1"/>
    </xf>
    <xf numFmtId="0" fontId="54" fillId="0" borderId="8" xfId="0" applyFont="1" applyBorder="1" applyAlignment="1">
      <alignment horizontal="center" vertical="center" wrapText="1"/>
    </xf>
    <xf numFmtId="0" fontId="57" fillId="0" borderId="36" xfId="129" applyFont="1" applyFill="1" applyBorder="1" applyAlignment="1">
      <alignment horizontal="center" vertical="center" wrapText="1" shrinkToFit="1"/>
    </xf>
    <xf numFmtId="0" fontId="56" fillId="0" borderId="8" xfId="106" applyFont="1" applyBorder="1" applyAlignment="1">
      <alignment horizontal="center" vertical="center" wrapText="1"/>
    </xf>
    <xf numFmtId="0" fontId="66" fillId="0" borderId="20" xfId="129" applyFont="1" applyFill="1" applyBorder="1" applyAlignment="1">
      <alignment horizontal="center" vertical="center" wrapText="1" shrinkToFit="1"/>
    </xf>
    <xf numFmtId="0" fontId="95" fillId="0" borderId="0" xfId="129" applyFont="1" applyFill="1" applyAlignment="1">
      <alignment horizontal="center" vertical="center"/>
    </xf>
    <xf numFmtId="0" fontId="2" fillId="28" borderId="35" xfId="0" applyFont="1" applyFill="1" applyBorder="1" applyAlignment="1">
      <alignment horizontal="center" vertical="center"/>
    </xf>
    <xf numFmtId="0" fontId="3" fillId="0" borderId="0" xfId="128" applyFont="1" applyAlignment="1">
      <alignment horizontal="center" vertical="top" wrapText="1"/>
    </xf>
    <xf numFmtId="0" fontId="3" fillId="0" borderId="0" xfId="128" applyFont="1" applyAlignment="1">
      <alignment horizontal="center" vertical="top" wrapText="1"/>
    </xf>
    <xf numFmtId="0" fontId="2" fillId="28" borderId="35" xfId="0" applyFont="1" applyFill="1" applyBorder="1" applyAlignment="1">
      <alignment horizontal="center" vertical="center"/>
    </xf>
    <xf numFmtId="0" fontId="56" fillId="0" borderId="11" xfId="129" applyFont="1" applyBorder="1" applyAlignment="1">
      <alignment horizontal="left" vertical="center"/>
    </xf>
    <xf numFmtId="0" fontId="56" fillId="0" borderId="11" xfId="129" applyFont="1" applyBorder="1" applyAlignment="1">
      <alignment horizontal="center" vertical="center"/>
    </xf>
    <xf numFmtId="0" fontId="56" fillId="0" borderId="22" xfId="129" applyFont="1" applyBorder="1" applyAlignment="1">
      <alignment horizontal="left" vertical="center"/>
    </xf>
    <xf numFmtId="0" fontId="56" fillId="0" borderId="22" xfId="129" applyFont="1" applyBorder="1" applyAlignment="1">
      <alignment horizontal="center" vertical="center"/>
    </xf>
    <xf numFmtId="0" fontId="56" fillId="0" borderId="40" xfId="129" applyFont="1" applyBorder="1" applyAlignment="1">
      <alignment horizontal="left" vertical="center"/>
    </xf>
    <xf numFmtId="0" fontId="56" fillId="0" borderId="23" xfId="129" applyFont="1" applyBorder="1" applyAlignment="1">
      <alignment horizontal="center" vertical="center"/>
    </xf>
    <xf numFmtId="0" fontId="56" fillId="0" borderId="14" xfId="129" applyFont="1" applyBorder="1" applyAlignment="1">
      <alignment horizontal="center" vertical="center" shrinkToFit="1"/>
    </xf>
    <xf numFmtId="0" fontId="1" fillId="0" borderId="40" xfId="129" applyFont="1" applyBorder="1" applyAlignment="1">
      <alignment horizontal="left" vertical="center"/>
    </xf>
    <xf numFmtId="0" fontId="54" fillId="0" borderId="22" xfId="129" applyFont="1" applyBorder="1" applyAlignment="1">
      <alignment horizontal="left" vertical="center"/>
    </xf>
    <xf numFmtId="0" fontId="54" fillId="0" borderId="12" xfId="129" applyFont="1" applyBorder="1" applyAlignment="1">
      <alignment horizontal="center" vertical="center" shrinkToFit="1"/>
    </xf>
    <xf numFmtId="0" fontId="54" fillId="0" borderId="14" xfId="129" applyFont="1" applyBorder="1" applyAlignment="1">
      <alignment horizontal="center" vertical="center" shrinkToFit="1"/>
    </xf>
    <xf numFmtId="175" fontId="45" fillId="25" borderId="0" xfId="155" applyNumberFormat="1" applyFont="1" applyFill="1" applyAlignment="1">
      <alignment vertical="center"/>
    </xf>
    <xf numFmtId="0" fontId="44" fillId="0" borderId="15" xfId="129" applyFont="1" applyBorder="1" applyAlignment="1">
      <alignment horizontal="left" vertical="center"/>
    </xf>
    <xf numFmtId="0" fontId="44" fillId="0" borderId="22" xfId="129" applyFont="1" applyBorder="1" applyAlignment="1">
      <alignment horizontal="left" vertical="center"/>
    </xf>
    <xf numFmtId="0" fontId="44" fillId="0" borderId="23" xfId="129" applyFont="1" applyBorder="1" applyAlignment="1">
      <alignment horizontal="left" vertical="center"/>
    </xf>
    <xf numFmtId="0" fontId="94" fillId="25" borderId="42" xfId="0" applyFont="1" applyFill="1" applyBorder="1" applyAlignment="1">
      <alignment vertical="center"/>
    </xf>
    <xf numFmtId="0" fontId="47" fillId="0" borderId="11" xfId="129" applyFont="1" applyBorder="1" applyAlignment="1">
      <alignment horizontal="center" vertical="center"/>
    </xf>
    <xf numFmtId="0" fontId="47" fillId="0" borderId="23" xfId="129" applyFont="1" applyBorder="1" applyAlignment="1">
      <alignment horizontal="center" vertical="center"/>
    </xf>
    <xf numFmtId="0" fontId="44" fillId="0" borderId="11" xfId="129" applyFont="1" applyBorder="1" applyAlignment="1">
      <alignment horizontal="center" vertical="center" shrinkToFit="1"/>
    </xf>
    <xf numFmtId="0" fontId="44" fillId="0" borderId="12" xfId="129" applyFont="1" applyBorder="1" applyAlignment="1">
      <alignment horizontal="center" vertical="center" shrinkToFit="1"/>
    </xf>
    <xf numFmtId="0" fontId="44" fillId="0" borderId="14" xfId="129" applyFont="1" applyBorder="1" applyAlignment="1">
      <alignment horizontal="center" vertical="center" shrinkToFit="1"/>
    </xf>
    <xf numFmtId="0" fontId="49" fillId="0" borderId="11" xfId="129" applyFont="1" applyBorder="1" applyAlignment="1">
      <alignment horizontal="center" vertical="center"/>
    </xf>
    <xf numFmtId="0" fontId="49" fillId="0" borderId="11" xfId="129" applyFont="1" applyBorder="1" applyAlignment="1">
      <alignment horizontal="center" vertical="center" shrinkToFit="1"/>
    </xf>
    <xf numFmtId="0" fontId="49" fillId="0" borderId="22" xfId="129" applyFont="1" applyBorder="1" applyAlignment="1">
      <alignment horizontal="left" vertical="center"/>
    </xf>
    <xf numFmtId="0" fontId="49" fillId="0" borderId="22" xfId="129" applyFont="1" applyBorder="1" applyAlignment="1">
      <alignment horizontal="center" vertical="center"/>
    </xf>
    <xf numFmtId="0" fontId="49" fillId="0" borderId="12" xfId="129" applyFont="1" applyBorder="1" applyAlignment="1">
      <alignment horizontal="center" vertical="center" shrinkToFit="1"/>
    </xf>
    <xf numFmtId="0" fontId="49" fillId="0" borderId="40" xfId="129" applyFont="1" applyBorder="1" applyAlignment="1">
      <alignment horizontal="left" vertical="center"/>
    </xf>
    <xf numFmtId="0" fontId="49" fillId="0" borderId="23" xfId="129" applyFont="1" applyBorder="1" applyAlignment="1">
      <alignment horizontal="center" vertical="center"/>
    </xf>
    <xf numFmtId="0" fontId="49" fillId="0" borderId="14" xfId="129" applyFont="1" applyBorder="1" applyAlignment="1">
      <alignment horizontal="center" vertical="center" shrinkToFit="1"/>
    </xf>
    <xf numFmtId="0" fontId="96" fillId="0" borderId="15" xfId="129" applyFont="1" applyBorder="1" applyAlignment="1">
      <alignment horizontal="left" vertical="center"/>
    </xf>
    <xf numFmtId="0" fontId="47" fillId="0" borderId="22" xfId="129" applyFont="1" applyBorder="1" applyAlignment="1">
      <alignment horizontal="center" vertical="center"/>
    </xf>
    <xf numFmtId="0" fontId="47" fillId="0" borderId="40" xfId="129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30" borderId="35" xfId="0" applyFont="1" applyFill="1" applyBorder="1" applyAlignment="1">
      <alignment horizontal="left" vertical="center" wrapText="1"/>
    </xf>
    <xf numFmtId="0" fontId="44" fillId="0" borderId="35" xfId="0" applyFont="1" applyBorder="1" applyAlignment="1">
      <alignment vertical="center" wrapText="1"/>
    </xf>
    <xf numFmtId="0" fontId="44" fillId="30" borderId="35" xfId="0" applyFont="1" applyFill="1" applyBorder="1" applyAlignment="1">
      <alignment horizontal="left" vertical="center"/>
    </xf>
    <xf numFmtId="0" fontId="97" fillId="0" borderId="0" xfId="126" applyFont="1" applyAlignment="1"/>
    <xf numFmtId="175" fontId="97" fillId="0" borderId="0" xfId="155" applyNumberFormat="1" applyFont="1" applyAlignment="1">
      <alignment horizontal="center"/>
    </xf>
    <xf numFmtId="0" fontId="97" fillId="0" borderId="0" xfId="126" applyFont="1" applyAlignment="1">
      <alignment horizontal="center"/>
    </xf>
    <xf numFmtId="0" fontId="72" fillId="0" borderId="0" xfId="126" applyFont="1" applyAlignment="1">
      <alignment horizontal="left"/>
    </xf>
    <xf numFmtId="0" fontId="3" fillId="0" borderId="0" xfId="126" applyFont="1" applyAlignment="1">
      <alignment horizontal="center"/>
    </xf>
    <xf numFmtId="0" fontId="98" fillId="0" borderId="0" xfId="0" applyFont="1" applyAlignment="1">
      <alignment horizontal="right"/>
    </xf>
    <xf numFmtId="0" fontId="72" fillId="0" borderId="0" xfId="126" applyFont="1" applyAlignment="1">
      <alignment horizontal="center" vertical="center"/>
    </xf>
    <xf numFmtId="0" fontId="71" fillId="0" borderId="0" xfId="126" applyFont="1" applyAlignment="1">
      <alignment horizontal="center" vertical="center"/>
    </xf>
    <xf numFmtId="175" fontId="72" fillId="0" borderId="0" xfId="155" applyNumberFormat="1" applyFont="1" applyAlignment="1">
      <alignment horizontal="center" vertical="center"/>
    </xf>
    <xf numFmtId="0" fontId="72" fillId="0" borderId="0" xfId="126" applyFont="1" applyAlignment="1">
      <alignment horizontal="left" vertical="center"/>
    </xf>
    <xf numFmtId="0" fontId="79" fillId="0" borderId="0" xfId="126" applyFont="1" applyAlignment="1">
      <alignment horizontal="right" vertical="center"/>
    </xf>
    <xf numFmtId="0" fontId="3" fillId="27" borderId="35" xfId="129" applyFont="1" applyFill="1" applyBorder="1" applyAlignment="1">
      <alignment horizontal="center" vertical="center" wrapText="1"/>
    </xf>
    <xf numFmtId="175" fontId="3" fillId="27" borderId="35" xfId="155" applyNumberFormat="1" applyFont="1" applyFill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left" vertical="center" wrapText="1"/>
    </xf>
    <xf numFmtId="0" fontId="71" fillId="0" borderId="35" xfId="129" applyFont="1" applyBorder="1" applyAlignment="1">
      <alignment horizontal="left" vertical="center" wrapText="1" shrinkToFit="1"/>
    </xf>
    <xf numFmtId="0" fontId="71" fillId="0" borderId="35" xfId="129" applyFont="1" applyBorder="1" applyAlignment="1">
      <alignment horizontal="center" vertical="center" wrapText="1" shrinkToFit="1"/>
    </xf>
    <xf numFmtId="0" fontId="72" fillId="0" borderId="35" xfId="129" applyFont="1" applyBorder="1" applyAlignment="1">
      <alignment horizontal="left" vertical="center" wrapText="1" shrinkToFit="1"/>
    </xf>
    <xf numFmtId="0" fontId="72" fillId="0" borderId="35" xfId="129" applyFont="1" applyBorder="1" applyAlignment="1">
      <alignment horizontal="center" vertical="center" wrapText="1" shrinkToFit="1"/>
    </xf>
    <xf numFmtId="0" fontId="7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175" fontId="3" fillId="0" borderId="35" xfId="155" applyNumberFormat="1" applyFont="1" applyBorder="1" applyAlignment="1">
      <alignment horizontal="center" vertical="center" wrapText="1"/>
    </xf>
    <xf numFmtId="0" fontId="3" fillId="0" borderId="35" xfId="129" applyFont="1" applyBorder="1" applyAlignment="1">
      <alignment horizontal="center" vertical="center" wrapText="1" shrinkToFit="1"/>
    </xf>
    <xf numFmtId="0" fontId="99" fillId="0" borderId="35" xfId="0" applyFont="1" applyBorder="1" applyAlignment="1">
      <alignment horizontal="left" vertical="center" wrapText="1"/>
    </xf>
    <xf numFmtId="0" fontId="100" fillId="0" borderId="35" xfId="0" applyFont="1" applyBorder="1" applyAlignment="1">
      <alignment horizontal="left" vertical="center" wrapText="1"/>
    </xf>
    <xf numFmtId="0" fontId="71" fillId="24" borderId="35" xfId="129" applyFont="1" applyFill="1" applyBorder="1" applyAlignment="1">
      <alignment horizontal="left" vertical="center" wrapText="1" shrinkToFit="1"/>
    </xf>
    <xf numFmtId="0" fontId="3" fillId="24" borderId="35" xfId="129" applyFont="1" applyFill="1" applyBorder="1" applyAlignment="1">
      <alignment horizontal="center" vertical="center" wrapText="1" shrinkToFit="1"/>
    </xf>
    <xf numFmtId="0" fontId="101" fillId="0" borderId="35" xfId="0" applyFont="1" applyBorder="1" applyAlignment="1">
      <alignment horizontal="left" vertical="center" wrapText="1"/>
    </xf>
    <xf numFmtId="0" fontId="99" fillId="0" borderId="35" xfId="129" applyFont="1" applyBorder="1" applyAlignment="1">
      <alignment horizontal="left" vertical="center" wrapText="1" shrinkToFit="1"/>
    </xf>
    <xf numFmtId="0" fontId="99" fillId="0" borderId="35" xfId="129" applyFont="1" applyBorder="1" applyAlignment="1">
      <alignment horizontal="center" vertical="center" wrapText="1" shrinkToFit="1"/>
    </xf>
    <xf numFmtId="0" fontId="104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4" fillId="0" borderId="35" xfId="0" applyFont="1" applyBorder="1" applyAlignment="1">
      <alignment horizontal="left" vertical="center" wrapText="1"/>
    </xf>
    <xf numFmtId="0" fontId="106" fillId="0" borderId="35" xfId="0" applyFont="1" applyBorder="1" applyAlignment="1">
      <alignment horizontal="left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3" fillId="0" borderId="0" xfId="129" applyFont="1" applyAlignment="1">
      <alignment horizontal="center" vertical="center"/>
    </xf>
    <xf numFmtId="0" fontId="49" fillId="0" borderId="23" xfId="129" applyFont="1" applyBorder="1" applyAlignment="1">
      <alignment horizontal="left" vertical="center"/>
    </xf>
    <xf numFmtId="0" fontId="47" fillId="0" borderId="11" xfId="129" applyFont="1" applyBorder="1" applyAlignment="1">
      <alignment horizontal="center" vertical="center" shrinkToFit="1"/>
    </xf>
    <xf numFmtId="0" fontId="44" fillId="0" borderId="22" xfId="129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 wrapText="1" shrinkToFit="1"/>
    </xf>
    <xf numFmtId="0" fontId="44" fillId="0" borderId="11" xfId="129" applyFont="1" applyBorder="1" applyAlignment="1">
      <alignment horizontal="right" vertical="center"/>
    </xf>
    <xf numFmtId="0" fontId="44" fillId="0" borderId="15" xfId="129" applyFont="1" applyBorder="1" applyAlignment="1">
      <alignment horizontal="center" vertical="center" shrinkToFit="1"/>
    </xf>
    <xf numFmtId="0" fontId="49" fillId="0" borderId="14" xfId="129" applyFont="1" applyBorder="1" applyAlignment="1">
      <alignment horizontal="right" vertical="center"/>
    </xf>
    <xf numFmtId="0" fontId="44" fillId="26" borderId="8" xfId="0" applyFont="1" applyFill="1" applyBorder="1" applyAlignment="1">
      <alignment horizontal="center" vertical="center" wrapText="1"/>
    </xf>
    <xf numFmtId="0" fontId="107" fillId="26" borderId="8" xfId="0" applyFont="1" applyFill="1" applyBorder="1" applyAlignment="1">
      <alignment horizontal="center" vertical="center" wrapText="1"/>
    </xf>
    <xf numFmtId="0" fontId="108" fillId="26" borderId="8" xfId="0" applyFont="1" applyFill="1" applyBorder="1" applyAlignment="1">
      <alignment horizontal="center" vertical="center" wrapText="1"/>
    </xf>
    <xf numFmtId="0" fontId="54" fillId="26" borderId="8" xfId="0" applyFont="1" applyFill="1" applyBorder="1" applyAlignment="1">
      <alignment horizontal="center" vertical="center" wrapText="1"/>
    </xf>
    <xf numFmtId="0" fontId="109" fillId="26" borderId="8" xfId="0" applyFont="1" applyFill="1" applyBorder="1" applyAlignment="1">
      <alignment horizontal="center" vertical="center" wrapText="1"/>
    </xf>
    <xf numFmtId="0" fontId="54" fillId="0" borderId="11" xfId="129" applyFont="1" applyBorder="1" applyAlignment="1">
      <alignment horizontal="center" vertical="center"/>
    </xf>
    <xf numFmtId="0" fontId="57" fillId="24" borderId="36" xfId="129" applyFont="1" applyFill="1" applyBorder="1" applyAlignment="1">
      <alignment horizontal="center" vertical="center" wrapText="1" shrinkToFit="1"/>
    </xf>
    <xf numFmtId="0" fontId="47" fillId="0" borderId="11" xfId="129" applyFont="1" applyBorder="1" applyAlignment="1">
      <alignment horizontal="right" vertical="center"/>
    </xf>
    <xf numFmtId="0" fontId="47" fillId="0" borderId="14" xfId="129" applyFont="1" applyBorder="1" applyAlignment="1">
      <alignment horizontal="right" vertical="center"/>
    </xf>
    <xf numFmtId="0" fontId="48" fillId="0" borderId="36" xfId="129" applyFont="1" applyFill="1" applyBorder="1" applyAlignment="1">
      <alignment horizontal="center" vertical="center" wrapText="1" shrinkToFit="1"/>
    </xf>
    <xf numFmtId="0" fontId="44" fillId="0" borderId="23" xfId="129" applyFont="1" applyBorder="1" applyAlignment="1">
      <alignment horizontal="center" vertical="center"/>
    </xf>
    <xf numFmtId="0" fontId="44" fillId="0" borderId="14" xfId="129" applyFont="1" applyBorder="1" applyAlignment="1">
      <alignment horizontal="right" vertical="center"/>
    </xf>
    <xf numFmtId="0" fontId="53" fillId="0" borderId="20" xfId="129" applyFont="1" applyBorder="1" applyAlignment="1">
      <alignment horizontal="center" vertical="center" wrapText="1"/>
    </xf>
    <xf numFmtId="0" fontId="54" fillId="0" borderId="8" xfId="129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1" fillId="25" borderId="42" xfId="0" applyFont="1" applyFill="1" applyBorder="1" applyAlignment="1">
      <alignment vertical="center" wrapText="1"/>
    </xf>
    <xf numFmtId="0" fontId="44" fillId="25" borderId="42" xfId="106" applyFont="1" applyFill="1" applyBorder="1" applyAlignment="1">
      <alignment vertical="center" wrapText="1"/>
    </xf>
    <xf numFmtId="175" fontId="110" fillId="0" borderId="0" xfId="155" applyNumberFormat="1" applyFont="1" applyAlignment="1">
      <alignment vertical="center"/>
    </xf>
    <xf numFmtId="0" fontId="44" fillId="0" borderId="11" xfId="129" applyFont="1" applyBorder="1" applyAlignment="1">
      <alignment horizontal="center" vertical="center"/>
    </xf>
    <xf numFmtId="0" fontId="49" fillId="0" borderId="11" xfId="129" applyFont="1" applyBorder="1" applyAlignment="1">
      <alignment horizontal="right" vertical="center"/>
    </xf>
    <xf numFmtId="0" fontId="3" fillId="0" borderId="0" xfId="128" applyFont="1" applyAlignment="1">
      <alignment horizontal="center" vertical="top" wrapText="1"/>
    </xf>
    <xf numFmtId="0" fontId="2" fillId="28" borderId="35" xfId="0" applyFont="1" applyFill="1" applyBorder="1" applyAlignment="1">
      <alignment horizontal="center" vertical="center"/>
    </xf>
    <xf numFmtId="0" fontId="56" fillId="0" borderId="23" xfId="129" applyFont="1" applyBorder="1" applyAlignment="1">
      <alignment horizontal="left" vertical="center"/>
    </xf>
    <xf numFmtId="0" fontId="49" fillId="24" borderId="35" xfId="0" applyFont="1" applyFill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56" fillId="0" borderId="35" xfId="0" applyFont="1" applyBorder="1" applyAlignment="1">
      <alignment vertical="center" wrapText="1"/>
    </xf>
    <xf numFmtId="0" fontId="56" fillId="30" borderId="35" xfId="0" applyFont="1" applyFill="1" applyBorder="1" applyAlignment="1">
      <alignment vertical="center" wrapText="1"/>
    </xf>
    <xf numFmtId="0" fontId="56" fillId="0" borderId="0" xfId="0" applyFont="1" applyAlignment="1">
      <alignment horizontal="left" vertical="center"/>
    </xf>
    <xf numFmtId="0" fontId="47" fillId="24" borderId="8" xfId="106" applyFont="1" applyFill="1" applyBorder="1" applyAlignment="1">
      <alignment horizontal="center" vertical="center" wrapText="1"/>
    </xf>
    <xf numFmtId="0" fontId="47" fillId="0" borderId="8" xfId="129" applyFont="1" applyFill="1" applyBorder="1" applyAlignment="1">
      <alignment horizontal="center" vertical="center" shrinkToFit="1"/>
    </xf>
    <xf numFmtId="0" fontId="66" fillId="0" borderId="20" xfId="129" applyFont="1" applyBorder="1" applyAlignment="1">
      <alignment horizontal="center" vertical="center" wrapText="1"/>
    </xf>
    <xf numFmtId="0" fontId="43" fillId="24" borderId="8" xfId="106" applyFont="1" applyFill="1" applyBorder="1" applyAlignment="1">
      <alignment horizontal="center" vertical="center" wrapText="1"/>
    </xf>
    <xf numFmtId="0" fontId="1" fillId="0" borderId="23" xfId="129" applyFont="1" applyBorder="1" applyAlignment="1">
      <alignment horizontal="left" vertical="center"/>
    </xf>
    <xf numFmtId="0" fontId="54" fillId="25" borderId="23" xfId="129" applyFont="1" applyFill="1" applyBorder="1" applyAlignment="1">
      <alignment horizontal="center" vertical="center"/>
    </xf>
    <xf numFmtId="0" fontId="57" fillId="0" borderId="6" xfId="129" applyFont="1" applyBorder="1" applyAlignment="1">
      <alignment horizontal="center" vertical="center" wrapText="1"/>
    </xf>
    <xf numFmtId="0" fontId="56" fillId="24" borderId="8" xfId="106" applyFont="1" applyFill="1" applyBorder="1" applyAlignment="1">
      <alignment horizontal="center" vertical="center" wrapText="1"/>
    </xf>
    <xf numFmtId="0" fontId="50" fillId="0" borderId="20" xfId="129" applyFont="1" applyBorder="1" applyAlignment="1">
      <alignment horizontal="center" vertical="center" wrapText="1"/>
    </xf>
    <xf numFmtId="0" fontId="49" fillId="0" borderId="15" xfId="129" applyFont="1" applyBorder="1" applyAlignment="1">
      <alignment horizontal="right" vertical="center"/>
    </xf>
    <xf numFmtId="0" fontId="44" fillId="25" borderId="35" xfId="0" applyFont="1" applyFill="1" applyBorder="1" applyAlignment="1">
      <alignment vertical="center" wrapText="1"/>
    </xf>
    <xf numFmtId="0" fontId="65" fillId="25" borderId="35" xfId="0" applyFont="1" applyFill="1" applyBorder="1" applyAlignment="1">
      <alignment vertical="center" wrapText="1"/>
    </xf>
    <xf numFmtId="0" fontId="1" fillId="25" borderId="35" xfId="0" applyFont="1" applyFill="1" applyBorder="1" applyAlignment="1">
      <alignment vertical="center"/>
    </xf>
    <xf numFmtId="0" fontId="82" fillId="25" borderId="35" xfId="0" applyFont="1" applyFill="1" applyBorder="1" applyAlignment="1">
      <alignment vertical="center" wrapText="1"/>
    </xf>
    <xf numFmtId="0" fontId="83" fillId="25" borderId="35" xfId="0" applyFont="1" applyFill="1" applyBorder="1" applyAlignment="1">
      <alignment vertical="center" wrapText="1"/>
    </xf>
    <xf numFmtId="0" fontId="56" fillId="25" borderId="35" xfId="0" applyFont="1" applyFill="1" applyBorder="1" applyAlignment="1">
      <alignment vertical="center" wrapText="1"/>
    </xf>
    <xf numFmtId="0" fontId="62" fillId="25" borderId="35" xfId="0" applyFont="1" applyFill="1" applyBorder="1" applyAlignment="1">
      <alignment vertical="center" wrapText="1"/>
    </xf>
    <xf numFmtId="0" fontId="82" fillId="25" borderId="35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3" fillId="24" borderId="35" xfId="0" applyFont="1" applyFill="1" applyBorder="1" applyAlignment="1">
      <alignment vertical="center" wrapText="1"/>
    </xf>
    <xf numFmtId="0" fontId="88" fillId="0" borderId="35" xfId="0" applyFont="1" applyBorder="1" applyAlignment="1">
      <alignment vertical="center" wrapText="1"/>
    </xf>
    <xf numFmtId="0" fontId="88" fillId="0" borderId="14" xfId="129" applyFont="1" applyBorder="1" applyAlignment="1">
      <alignment horizontal="center" vertical="center"/>
    </xf>
    <xf numFmtId="0" fontId="47" fillId="0" borderId="23" xfId="129" applyFont="1" applyBorder="1" applyAlignment="1">
      <alignment horizontal="right" vertical="center"/>
    </xf>
    <xf numFmtId="0" fontId="111" fillId="24" borderId="35" xfId="0" applyFont="1" applyFill="1" applyBorder="1" applyAlignment="1">
      <alignment vertical="center" wrapText="1"/>
    </xf>
    <xf numFmtId="0" fontId="47" fillId="0" borderId="0" xfId="0" applyFont="1" applyAlignment="1">
      <alignment horizontal="right" vertical="center"/>
    </xf>
    <xf numFmtId="0" fontId="76" fillId="0" borderId="35" xfId="0" applyFont="1" applyBorder="1" applyAlignment="1">
      <alignment vertical="center" wrapText="1"/>
    </xf>
    <xf numFmtId="0" fontId="77" fillId="0" borderId="35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74" fillId="0" borderId="35" xfId="0" applyFont="1" applyBorder="1" applyAlignment="1">
      <alignment horizontal="left" vertical="center" wrapText="1"/>
    </xf>
    <xf numFmtId="0" fontId="47" fillId="0" borderId="23" xfId="129" applyFont="1" applyBorder="1" applyAlignment="1">
      <alignment vertical="center"/>
    </xf>
    <xf numFmtId="0" fontId="44" fillId="0" borderId="23" xfId="129" applyFont="1" applyBorder="1" applyAlignment="1">
      <alignment vertical="center"/>
    </xf>
    <xf numFmtId="0" fontId="49" fillId="0" borderId="23" xfId="129" applyFont="1" applyBorder="1" applyAlignment="1">
      <alignment vertical="center"/>
    </xf>
    <xf numFmtId="0" fontId="76" fillId="0" borderId="35" xfId="0" applyFont="1" applyBorder="1" applyAlignment="1">
      <alignment horizontal="left" vertical="center" wrapText="1"/>
    </xf>
    <xf numFmtId="0" fontId="1" fillId="0" borderId="7" xfId="129" applyFont="1" applyFill="1" applyBorder="1" applyAlignment="1">
      <alignment horizontal="center" vertical="center" shrinkToFit="1"/>
    </xf>
    <xf numFmtId="0" fontId="2" fillId="0" borderId="36" xfId="129" applyFont="1" applyFill="1" applyBorder="1" applyAlignment="1">
      <alignment horizontal="center" vertical="center" wrapText="1" shrinkToFit="1"/>
    </xf>
    <xf numFmtId="1" fontId="2" fillId="0" borderId="19" xfId="129" applyNumberFormat="1" applyFont="1" applyFill="1" applyBorder="1" applyAlignment="1">
      <alignment horizontal="center" vertical="center" shrinkToFit="1"/>
    </xf>
    <xf numFmtId="0" fontId="1" fillId="0" borderId="5" xfId="129" applyFont="1" applyFill="1" applyBorder="1" applyAlignment="1">
      <alignment horizontal="center" vertical="center" shrinkToFit="1"/>
    </xf>
    <xf numFmtId="0" fontId="56" fillId="0" borderId="35" xfId="0" applyFont="1" applyBorder="1" applyAlignment="1">
      <alignment horizontal="left" vertical="center" wrapText="1"/>
    </xf>
    <xf numFmtId="0" fontId="96" fillId="0" borderId="11" xfId="129" applyFont="1" applyBorder="1" applyAlignment="1">
      <alignment horizontal="left" vertical="center"/>
    </xf>
    <xf numFmtId="0" fontId="112" fillId="0" borderId="15" xfId="129" applyFont="1" applyBorder="1" applyAlignment="1">
      <alignment horizontal="left" vertical="center"/>
    </xf>
    <xf numFmtId="0" fontId="113" fillId="0" borderId="15" xfId="129" applyFont="1" applyBorder="1" applyAlignment="1">
      <alignment horizontal="right" vertical="center"/>
    </xf>
    <xf numFmtId="0" fontId="69" fillId="0" borderId="4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47" fillId="25" borderId="35" xfId="0" applyFont="1" applyFill="1" applyBorder="1" applyAlignment="1">
      <alignment vertical="center" wrapText="1"/>
    </xf>
    <xf numFmtId="0" fontId="77" fillId="25" borderId="35" xfId="0" applyFont="1" applyFill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115" fillId="0" borderId="41" xfId="0" applyFont="1" applyBorder="1" applyAlignment="1">
      <alignment horizontal="left" vertical="center" wrapText="1"/>
    </xf>
    <xf numFmtId="0" fontId="57" fillId="0" borderId="35" xfId="0" applyFont="1" applyBorder="1" applyAlignment="1">
      <alignment horizontal="left" vertical="center" wrapText="1"/>
    </xf>
    <xf numFmtId="0" fontId="116" fillId="0" borderId="35" xfId="0" applyFont="1" applyBorder="1" applyAlignment="1">
      <alignment horizontal="left" vertical="center" wrapText="1"/>
    </xf>
    <xf numFmtId="0" fontId="117" fillId="0" borderId="35" xfId="0" applyFont="1" applyBorder="1" applyAlignment="1">
      <alignment horizontal="left" vertical="center" wrapText="1"/>
    </xf>
    <xf numFmtId="0" fontId="53" fillId="24" borderId="36" xfId="129" applyFont="1" applyFill="1" applyBorder="1" applyAlignment="1">
      <alignment horizontal="center" vertical="center" wrapText="1" shrinkToFit="1"/>
    </xf>
    <xf numFmtId="0" fontId="44" fillId="24" borderId="23" xfId="129" applyFont="1" applyFill="1" applyBorder="1" applyAlignment="1">
      <alignment horizontal="left" vertical="center"/>
    </xf>
    <xf numFmtId="0" fontId="54" fillId="24" borderId="23" xfId="129" applyFont="1" applyFill="1" applyBorder="1" applyAlignment="1">
      <alignment horizontal="center" vertical="center"/>
    </xf>
    <xf numFmtId="0" fontId="47" fillId="0" borderId="15" xfId="129" applyFont="1" applyBorder="1" applyAlignment="1">
      <alignment horizontal="right" vertical="center"/>
    </xf>
    <xf numFmtId="0" fontId="119" fillId="0" borderId="21" xfId="156" applyFont="1" applyFill="1" applyBorder="1" applyAlignment="1">
      <alignment horizontal="center" vertical="center" wrapText="1" shrinkToFit="1"/>
    </xf>
    <xf numFmtId="0" fontId="120" fillId="0" borderId="40" xfId="156" applyFont="1" applyBorder="1" applyAlignment="1">
      <alignment horizontal="left" vertical="center"/>
    </xf>
    <xf numFmtId="0" fontId="121" fillId="0" borderId="14" xfId="156" applyFont="1" applyBorder="1" applyAlignment="1">
      <alignment horizontal="left" vertical="center"/>
    </xf>
    <xf numFmtId="0" fontId="114" fillId="0" borderId="11" xfId="129" applyFont="1" applyBorder="1" applyAlignment="1">
      <alignment horizontal="left" vertical="center"/>
    </xf>
    <xf numFmtId="0" fontId="110" fillId="0" borderId="15" xfId="129" applyFont="1" applyBorder="1" applyAlignment="1">
      <alignment horizontal="left" vertical="center"/>
    </xf>
    <xf numFmtId="0" fontId="122" fillId="0" borderId="11" xfId="129" applyFont="1" applyBorder="1" applyAlignment="1">
      <alignment horizontal="left" vertical="center"/>
    </xf>
    <xf numFmtId="0" fontId="123" fillId="0" borderId="11" xfId="129" applyFont="1" applyBorder="1" applyAlignment="1">
      <alignment horizontal="left" vertical="center"/>
    </xf>
    <xf numFmtId="0" fontId="86" fillId="0" borderId="11" xfId="129" applyFont="1" applyBorder="1" applyAlignment="1">
      <alignment horizontal="left" vertical="center"/>
    </xf>
    <xf numFmtId="0" fontId="86" fillId="0" borderId="15" xfId="129" applyFont="1" applyBorder="1" applyAlignment="1">
      <alignment horizontal="center" vertical="center"/>
    </xf>
    <xf numFmtId="0" fontId="86" fillId="0" borderId="12" xfId="129" applyFont="1" applyBorder="1" applyAlignment="1">
      <alignment horizontal="center" vertical="center"/>
    </xf>
    <xf numFmtId="0" fontId="86" fillId="0" borderId="22" xfId="129" applyFont="1" applyBorder="1" applyAlignment="1">
      <alignment horizontal="center" vertical="center"/>
    </xf>
    <xf numFmtId="0" fontId="86" fillId="0" borderId="14" xfId="129" applyFont="1" applyBorder="1" applyAlignment="1">
      <alignment horizontal="left" vertical="center"/>
    </xf>
    <xf numFmtId="0" fontId="86" fillId="0" borderId="14" xfId="129" applyFont="1" applyBorder="1" applyAlignment="1">
      <alignment horizontal="center" vertical="center"/>
    </xf>
    <xf numFmtId="0" fontId="86" fillId="0" borderId="23" xfId="129" applyFont="1" applyBorder="1" applyAlignment="1">
      <alignment horizontal="left" vertical="center"/>
    </xf>
    <xf numFmtId="0" fontId="88" fillId="0" borderId="11" xfId="129" applyFont="1" applyBorder="1" applyAlignment="1">
      <alignment horizontal="left" vertical="center"/>
    </xf>
    <xf numFmtId="0" fontId="88" fillId="0" borderId="11" xfId="129" applyFont="1" applyBorder="1" applyAlignment="1">
      <alignment horizontal="center" vertical="center"/>
    </xf>
    <xf numFmtId="0" fontId="88" fillId="0" borderId="15" xfId="129" applyFont="1" applyBorder="1" applyAlignment="1">
      <alignment horizontal="center" vertical="center"/>
    </xf>
    <xf numFmtId="0" fontId="88" fillId="0" borderId="22" xfId="129" applyFont="1" applyBorder="1" applyAlignment="1">
      <alignment horizontal="left" vertical="center"/>
    </xf>
    <xf numFmtId="0" fontId="88" fillId="0" borderId="22" xfId="129" applyFont="1" applyBorder="1" applyAlignment="1">
      <alignment horizontal="center" vertical="center"/>
    </xf>
    <xf numFmtId="0" fontId="88" fillId="0" borderId="12" xfId="129" applyFont="1" applyBorder="1" applyAlignment="1">
      <alignment horizontal="center" vertical="center"/>
    </xf>
    <xf numFmtId="0" fontId="88" fillId="0" borderId="23" xfId="129" applyFont="1" applyBorder="1" applyAlignment="1">
      <alignment horizontal="left" vertical="center"/>
    </xf>
    <xf numFmtId="0" fontId="88" fillId="0" borderId="23" xfId="129" applyFont="1" applyBorder="1" applyAlignment="1">
      <alignment horizontal="center" vertical="center"/>
    </xf>
    <xf numFmtId="0" fontId="2" fillId="27" borderId="35" xfId="0" applyFont="1" applyFill="1" applyBorder="1" applyAlignment="1">
      <alignment horizontal="center" vertical="center" wrapText="1"/>
    </xf>
    <xf numFmtId="0" fontId="97" fillId="0" borderId="0" xfId="126" applyFont="1" applyAlignment="1">
      <alignment horizontal="center"/>
    </xf>
    <xf numFmtId="0" fontId="4" fillId="0" borderId="0" xfId="129" applyNumberFormat="1" applyFont="1" applyFill="1" applyBorder="1" applyAlignment="1">
      <alignment vertical="center"/>
    </xf>
    <xf numFmtId="0" fontId="124" fillId="0" borderId="15" xfId="129" applyFont="1" applyBorder="1" applyAlignment="1">
      <alignment horizontal="left" vertical="center"/>
    </xf>
    <xf numFmtId="0" fontId="63" fillId="0" borderId="10" xfId="129" applyFont="1" applyBorder="1" applyAlignment="1">
      <alignment horizontal="left" vertical="center"/>
    </xf>
    <xf numFmtId="0" fontId="63" fillId="0" borderId="0" xfId="129" applyFont="1" applyBorder="1" applyAlignment="1">
      <alignment horizontal="center" vertical="center"/>
    </xf>
    <xf numFmtId="0" fontId="63" fillId="0" borderId="18" xfId="129" applyFont="1" applyBorder="1" applyAlignment="1">
      <alignment vertical="center"/>
    </xf>
    <xf numFmtId="0" fontId="47" fillId="0" borderId="10" xfId="129" applyFont="1" applyBorder="1" applyAlignment="1">
      <alignment horizontal="center" vertical="center"/>
    </xf>
    <xf numFmtId="0" fontId="64" fillId="0" borderId="0" xfId="129" applyFont="1" applyBorder="1" applyAlignment="1">
      <alignment horizontal="center" vertical="center"/>
    </xf>
    <xf numFmtId="0" fontId="64" fillId="0" borderId="18" xfId="129" applyFont="1" applyBorder="1" applyAlignment="1">
      <alignment horizontal="center" vertical="center"/>
    </xf>
    <xf numFmtId="0" fontId="63" fillId="0" borderId="43" xfId="129" applyFont="1" applyBorder="1" applyAlignment="1">
      <alignment horizontal="center" vertical="center"/>
    </xf>
    <xf numFmtId="0" fontId="63" fillId="0" borderId="46" xfId="129" applyFont="1" applyBorder="1" applyAlignment="1">
      <alignment horizontal="center" vertical="center"/>
    </xf>
    <xf numFmtId="0" fontId="63" fillId="0" borderId="47" xfId="129" applyFont="1" applyBorder="1" applyAlignment="1">
      <alignment horizontal="center" vertical="center"/>
    </xf>
    <xf numFmtId="0" fontId="64" fillId="0" borderId="43" xfId="129" applyFont="1" applyBorder="1" applyAlignment="1">
      <alignment horizontal="center" vertical="center"/>
    </xf>
    <xf numFmtId="0" fontId="64" fillId="0" borderId="46" xfId="129" applyFont="1" applyBorder="1" applyAlignment="1">
      <alignment horizontal="center" vertical="center"/>
    </xf>
    <xf numFmtId="0" fontId="64" fillId="0" borderId="47" xfId="129" applyFont="1" applyBorder="1" applyAlignment="1">
      <alignment horizontal="center" vertical="center"/>
    </xf>
    <xf numFmtId="0" fontId="56" fillId="0" borderId="43" xfId="129" applyFont="1" applyBorder="1" applyAlignment="1">
      <alignment horizontal="center" vertical="center"/>
    </xf>
    <xf numFmtId="0" fontId="56" fillId="0" borderId="46" xfId="129" applyFont="1" applyBorder="1" applyAlignment="1">
      <alignment horizontal="center" vertical="center"/>
    </xf>
    <xf numFmtId="0" fontId="56" fillId="0" borderId="47" xfId="129" applyFont="1" applyBorder="1" applyAlignment="1">
      <alignment horizontal="center" vertical="center"/>
    </xf>
    <xf numFmtId="0" fontId="126" fillId="0" borderId="12" xfId="129" applyFont="1" applyBorder="1" applyAlignment="1">
      <alignment horizontal="right" vertical="center"/>
    </xf>
    <xf numFmtId="0" fontId="125" fillId="0" borderId="12" xfId="129" applyFont="1" applyBorder="1" applyAlignment="1">
      <alignment horizontal="center" vertical="center"/>
    </xf>
    <xf numFmtId="0" fontId="47" fillId="0" borderId="22" xfId="129" applyFont="1" applyBorder="1" applyAlignment="1">
      <alignment horizontal="right" vertical="center"/>
    </xf>
    <xf numFmtId="0" fontId="44" fillId="0" borderId="23" xfId="129" applyFont="1" applyBorder="1" applyAlignment="1">
      <alignment horizontal="right" vertical="center"/>
    </xf>
    <xf numFmtId="0" fontId="130" fillId="0" borderId="11" xfId="129" applyFont="1" applyBorder="1" applyAlignment="1">
      <alignment horizontal="left" vertical="center"/>
    </xf>
    <xf numFmtId="0" fontId="131" fillId="0" borderId="11" xfId="129" applyFont="1" applyBorder="1" applyAlignment="1">
      <alignment horizontal="left" vertical="center"/>
    </xf>
    <xf numFmtId="0" fontId="64" fillId="0" borderId="10" xfId="129" applyFont="1" applyBorder="1" applyAlignment="1">
      <alignment horizontal="center" vertical="center"/>
    </xf>
    <xf numFmtId="0" fontId="56" fillId="0" borderId="43" xfId="129" applyFont="1" applyBorder="1" applyAlignment="1">
      <alignment horizontal="left" vertical="center"/>
    </xf>
    <xf numFmtId="0" fontId="54" fillId="0" borderId="0" xfId="129" applyFont="1" applyBorder="1" applyAlignment="1">
      <alignment horizontal="center" vertical="center"/>
    </xf>
    <xf numFmtId="0" fontId="1" fillId="0" borderId="18" xfId="129" applyFont="1" applyBorder="1" applyAlignment="1">
      <alignment horizontal="left" vertical="center"/>
    </xf>
    <xf numFmtId="0" fontId="72" fillId="0" borderId="35" xfId="0" applyFont="1" applyBorder="1"/>
    <xf numFmtId="0" fontId="1" fillId="0" borderId="35" xfId="0" applyFont="1" applyBorder="1" applyAlignment="1">
      <alignment horizontal="center" vertical="center"/>
    </xf>
    <xf numFmtId="0" fontId="95" fillId="0" borderId="35" xfId="129" applyFont="1" applyFill="1" applyBorder="1" applyAlignment="1">
      <alignment horizontal="center" vertical="center"/>
    </xf>
    <xf numFmtId="0" fontId="54" fillId="0" borderId="43" xfId="129" applyFont="1" applyBorder="1" applyAlignment="1">
      <alignment horizontal="center" vertical="center"/>
    </xf>
    <xf numFmtId="0" fontId="54" fillId="0" borderId="46" xfId="129" applyFont="1" applyBorder="1" applyAlignment="1">
      <alignment horizontal="center" vertical="center"/>
    </xf>
    <xf numFmtId="0" fontId="54" fillId="0" borderId="47" xfId="129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114" fillId="0" borderId="35" xfId="129" applyFont="1" applyFill="1" applyBorder="1" applyAlignment="1">
      <alignment horizontal="center" vertical="center"/>
    </xf>
    <xf numFmtId="0" fontId="130" fillId="0" borderId="14" xfId="129" applyFont="1" applyBorder="1" applyAlignment="1">
      <alignment horizontal="center" vertical="center"/>
    </xf>
    <xf numFmtId="0" fontId="132" fillId="0" borderId="48" xfId="0" applyFont="1" applyBorder="1" applyAlignment="1">
      <alignment horizontal="center" vertical="center" wrapText="1"/>
    </xf>
    <xf numFmtId="0" fontId="47" fillId="24" borderId="23" xfId="129" applyFont="1" applyFill="1" applyBorder="1" applyAlignment="1">
      <alignment horizontal="center" vertical="center"/>
    </xf>
    <xf numFmtId="0" fontId="2" fillId="28" borderId="35" xfId="0" applyFont="1" applyFill="1" applyBorder="1" applyAlignment="1">
      <alignment horizontal="center" vertical="center"/>
    </xf>
    <xf numFmtId="0" fontId="3" fillId="0" borderId="0" xfId="128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33" fillId="0" borderId="11" xfId="129" applyFont="1" applyBorder="1" applyAlignment="1">
      <alignment horizontal="left" vertical="center"/>
    </xf>
    <xf numFmtId="0" fontId="130" fillId="24" borderId="23" xfId="129" applyFont="1" applyFill="1" applyBorder="1" applyAlignment="1">
      <alignment horizontal="left" vertical="center"/>
    </xf>
    <xf numFmtId="0" fontId="112" fillId="0" borderId="11" xfId="129" applyFont="1" applyBorder="1" applyAlignment="1">
      <alignment horizontal="left" vertical="center"/>
    </xf>
    <xf numFmtId="0" fontId="130" fillId="0" borderId="11" xfId="129" applyFont="1" applyBorder="1" applyAlignment="1">
      <alignment horizontal="left" vertical="center" shrinkToFit="1"/>
    </xf>
    <xf numFmtId="0" fontId="53" fillId="0" borderId="6" xfId="129" applyFont="1" applyBorder="1" applyAlignment="1">
      <alignment horizontal="center" vertical="center" wrapText="1"/>
    </xf>
    <xf numFmtId="0" fontId="54" fillId="24" borderId="23" xfId="129" applyFont="1" applyFill="1" applyBorder="1" applyAlignment="1">
      <alignment horizontal="left" vertical="center"/>
    </xf>
    <xf numFmtId="0" fontId="56" fillId="24" borderId="23" xfId="129" applyFont="1" applyFill="1" applyBorder="1" applyAlignment="1">
      <alignment horizontal="left" vertical="center"/>
    </xf>
    <xf numFmtId="0" fontId="56" fillId="0" borderId="14" xfId="129" applyFont="1" applyBorder="1" applyAlignment="1">
      <alignment horizontal="right" vertical="center"/>
    </xf>
    <xf numFmtId="0" fontId="57" fillId="0" borderId="20" xfId="129" applyFont="1" applyBorder="1" applyAlignment="1">
      <alignment horizontal="center" vertical="center" wrapText="1"/>
    </xf>
    <xf numFmtId="0" fontId="56" fillId="0" borderId="8" xfId="129" applyFont="1" applyFill="1" applyBorder="1" applyAlignment="1">
      <alignment horizontal="center" vertical="center" shrinkToFit="1"/>
    </xf>
    <xf numFmtId="0" fontId="134" fillId="0" borderId="7" xfId="129" applyFont="1" applyFill="1" applyBorder="1" applyAlignment="1">
      <alignment horizontal="center" vertical="center" shrinkToFit="1"/>
    </xf>
    <xf numFmtId="0" fontId="135" fillId="0" borderId="20" xfId="129" applyFont="1" applyBorder="1" applyAlignment="1">
      <alignment horizontal="center" vertical="center" wrapText="1"/>
    </xf>
    <xf numFmtId="0" fontId="134" fillId="0" borderId="6" xfId="129" applyFont="1" applyFill="1" applyBorder="1" applyAlignment="1">
      <alignment horizontal="center" vertical="center" shrinkToFit="1"/>
    </xf>
    <xf numFmtId="0" fontId="134" fillId="0" borderId="9" xfId="129" applyFont="1" applyFill="1" applyBorder="1" applyAlignment="1">
      <alignment horizontal="center" vertical="center" shrinkToFit="1"/>
    </xf>
    <xf numFmtId="1" fontId="135" fillId="0" borderId="19" xfId="129" applyNumberFormat="1" applyFont="1" applyFill="1" applyBorder="1" applyAlignment="1">
      <alignment horizontal="center" vertical="center" shrinkToFit="1"/>
    </xf>
    <xf numFmtId="0" fontId="136" fillId="0" borderId="21" xfId="129" applyFont="1" applyFill="1" applyBorder="1" applyAlignment="1">
      <alignment horizontal="center" vertical="center" wrapText="1" shrinkToFit="1"/>
    </xf>
    <xf numFmtId="0" fontId="134" fillId="0" borderId="8" xfId="106" applyFont="1" applyBorder="1" applyAlignment="1">
      <alignment horizontal="center" vertical="center" wrapText="1"/>
    </xf>
    <xf numFmtId="0" fontId="134" fillId="0" borderId="5" xfId="129" applyFont="1" applyFill="1" applyBorder="1" applyAlignment="1">
      <alignment horizontal="center" vertical="center" shrinkToFit="1"/>
    </xf>
    <xf numFmtId="0" fontId="136" fillId="0" borderId="4" xfId="129" applyFont="1" applyFill="1" applyBorder="1" applyAlignment="1">
      <alignment horizontal="center" vertical="center" wrapText="1" shrinkToFit="1"/>
    </xf>
    <xf numFmtId="0" fontId="134" fillId="0" borderId="4" xfId="129" applyFont="1" applyFill="1" applyBorder="1" applyAlignment="1">
      <alignment horizontal="center" vertical="center" shrinkToFit="1"/>
    </xf>
    <xf numFmtId="0" fontId="134" fillId="0" borderId="13" xfId="129" applyFont="1" applyFill="1" applyBorder="1" applyAlignment="1">
      <alignment horizontal="center" vertical="center" shrinkToFit="1"/>
    </xf>
    <xf numFmtId="0" fontId="134" fillId="0" borderId="11" xfId="129" applyFont="1" applyBorder="1" applyAlignment="1">
      <alignment horizontal="left" vertical="center"/>
    </xf>
    <xf numFmtId="0" fontId="134" fillId="0" borderId="22" xfId="129" applyFont="1" applyBorder="1" applyAlignment="1">
      <alignment horizontal="center" vertical="center"/>
    </xf>
    <xf numFmtId="0" fontId="134" fillId="0" borderId="23" xfId="129" applyFont="1" applyBorder="1" applyAlignment="1">
      <alignment horizontal="left" vertical="center"/>
    </xf>
    <xf numFmtId="0" fontId="130" fillId="0" borderId="15" xfId="129" applyFont="1" applyBorder="1" applyAlignment="1">
      <alignment horizontal="left" vertical="center"/>
    </xf>
    <xf numFmtId="0" fontId="112" fillId="0" borderId="15" xfId="129" applyFont="1" applyBorder="1" applyAlignment="1">
      <alignment horizontal="right" vertical="center"/>
    </xf>
    <xf numFmtId="0" fontId="96" fillId="0" borderId="11" xfId="129" applyFont="1" applyBorder="1" applyAlignment="1">
      <alignment horizontal="right" vertical="center"/>
    </xf>
    <xf numFmtId="0" fontId="47" fillId="31" borderId="43" xfId="129" applyFont="1" applyFill="1" applyBorder="1" applyAlignment="1">
      <alignment vertical="center"/>
    </xf>
    <xf numFmtId="0" fontId="111" fillId="0" borderId="35" xfId="0" applyFont="1" applyBorder="1" applyAlignment="1">
      <alignment vertical="center" wrapText="1"/>
    </xf>
    <xf numFmtId="0" fontId="2" fillId="0" borderId="0" xfId="129" applyFont="1" applyFill="1" applyBorder="1" applyAlignment="1">
      <alignment horizontal="left" vertical="center" wrapText="1"/>
    </xf>
    <xf numFmtId="0" fontId="3" fillId="0" borderId="0" xfId="128" applyFont="1" applyAlignment="1">
      <alignment horizontal="center" vertical="top" wrapText="1"/>
    </xf>
    <xf numFmtId="0" fontId="10" fillId="27" borderId="13" xfId="0" applyFont="1" applyFill="1" applyBorder="1" applyAlignment="1">
      <alignment vertical="center" wrapText="1"/>
    </xf>
    <xf numFmtId="0" fontId="71" fillId="27" borderId="13" xfId="0" applyFont="1" applyFill="1" applyBorder="1" applyAlignment="1">
      <alignment horizontal="left" vertical="center" wrapText="1"/>
    </xf>
    <xf numFmtId="175" fontId="3" fillId="27" borderId="13" xfId="155" applyNumberFormat="1" applyFont="1" applyFill="1" applyBorder="1" applyAlignment="1">
      <alignment horizontal="center" vertical="center" wrapText="1"/>
    </xf>
    <xf numFmtId="0" fontId="71" fillId="27" borderId="13" xfId="129" applyFont="1" applyFill="1" applyBorder="1" applyAlignment="1">
      <alignment horizontal="left" vertical="center" wrapText="1" shrinkToFit="1"/>
    </xf>
    <xf numFmtId="0" fontId="3" fillId="27" borderId="13" xfId="129" applyFont="1" applyFill="1" applyBorder="1" applyAlignment="1">
      <alignment horizontal="center" vertical="center" wrapText="1" shrinkToFit="1"/>
    </xf>
    <xf numFmtId="0" fontId="71" fillId="27" borderId="13" xfId="0" applyFont="1" applyFill="1" applyBorder="1" applyAlignment="1">
      <alignment horizontal="center" vertical="center" wrapText="1"/>
    </xf>
    <xf numFmtId="0" fontId="72" fillId="24" borderId="35" xfId="0" applyFont="1" applyFill="1" applyBorder="1" applyAlignment="1">
      <alignment horizontal="left" vertical="center" wrapText="1"/>
    </xf>
    <xf numFmtId="175" fontId="71" fillId="0" borderId="35" xfId="155" applyNumberFormat="1" applyFont="1" applyBorder="1" applyAlignment="1">
      <alignment horizontal="center" vertical="center"/>
    </xf>
    <xf numFmtId="0" fontId="71" fillId="0" borderId="35" xfId="106" applyFont="1" applyBorder="1" applyAlignment="1">
      <alignment wrapText="1"/>
    </xf>
    <xf numFmtId="0" fontId="71" fillId="0" borderId="35" xfId="106" applyFont="1" applyBorder="1" applyAlignment="1">
      <alignment horizontal="center" vertical="center" wrapText="1"/>
    </xf>
    <xf numFmtId="0" fontId="71" fillId="0" borderId="35" xfId="106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 shrinkToFit="1"/>
    </xf>
    <xf numFmtId="0" fontId="100" fillId="24" borderId="35" xfId="106" applyFont="1" applyFill="1" applyBorder="1" applyAlignment="1">
      <alignment vertical="center" wrapText="1"/>
    </xf>
    <xf numFmtId="0" fontId="71" fillId="24" borderId="35" xfId="106" applyFont="1" applyFill="1" applyBorder="1" applyAlignment="1">
      <alignment horizontal="center" vertical="center" wrapText="1"/>
    </xf>
    <xf numFmtId="0" fontId="71" fillId="24" borderId="35" xfId="106" applyFont="1" applyFill="1" applyBorder="1" applyAlignment="1">
      <alignment vertical="center" wrapText="1"/>
    </xf>
    <xf numFmtId="0" fontId="71" fillId="0" borderId="35" xfId="0" applyFont="1" applyBorder="1" applyAlignment="1">
      <alignment horizontal="center" vertical="center" wrapText="1" shrinkToFit="1"/>
    </xf>
    <xf numFmtId="0" fontId="71" fillId="0" borderId="35" xfId="0" applyFont="1" applyBorder="1" applyAlignment="1">
      <alignment vertical="center" wrapText="1"/>
    </xf>
    <xf numFmtId="0" fontId="72" fillId="0" borderId="35" xfId="0" applyFont="1" applyBorder="1" applyAlignment="1">
      <alignment horizontal="center" vertical="center" wrapText="1" shrinkToFit="1"/>
    </xf>
    <xf numFmtId="175" fontId="72" fillId="0" borderId="35" xfId="155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justify" vertical="center" wrapText="1"/>
    </xf>
    <xf numFmtId="0" fontId="71" fillId="0" borderId="35" xfId="0" applyFont="1" applyBorder="1" applyAlignment="1">
      <alignment horizontal="justify" vertical="center" wrapText="1"/>
    </xf>
    <xf numFmtId="0" fontId="102" fillId="0" borderId="35" xfId="106" applyFont="1" applyBorder="1" applyAlignment="1">
      <alignment vertical="center" wrapText="1"/>
    </xf>
    <xf numFmtId="0" fontId="102" fillId="0" borderId="35" xfId="106" applyFont="1" applyBorder="1" applyAlignment="1">
      <alignment horizontal="center" vertical="center" wrapText="1"/>
    </xf>
    <xf numFmtId="0" fontId="103" fillId="26" borderId="35" xfId="0" applyFont="1" applyFill="1" applyBorder="1" applyAlignment="1">
      <alignment horizontal="justify" vertical="center" wrapText="1"/>
    </xf>
    <xf numFmtId="0" fontId="103" fillId="26" borderId="35" xfId="0" applyFont="1" applyFill="1" applyBorder="1" applyAlignment="1">
      <alignment horizontal="center" vertical="center" wrapText="1"/>
    </xf>
    <xf numFmtId="0" fontId="71" fillId="25" borderId="35" xfId="106" applyFont="1" applyFill="1" applyBorder="1" applyAlignment="1">
      <alignment vertical="center" wrapText="1"/>
    </xf>
    <xf numFmtId="0" fontId="72" fillId="26" borderId="35" xfId="0" applyFont="1" applyFill="1" applyBorder="1" applyAlignment="1">
      <alignment vertical="center" wrapText="1"/>
    </xf>
    <xf numFmtId="0" fontId="72" fillId="26" borderId="35" xfId="0" applyFont="1" applyFill="1" applyBorder="1" applyAlignment="1">
      <alignment horizontal="center" vertical="center" wrapText="1"/>
    </xf>
    <xf numFmtId="0" fontId="71" fillId="26" borderId="35" xfId="0" applyFont="1" applyFill="1" applyBorder="1" applyAlignment="1">
      <alignment horizontal="center" vertical="center" wrapText="1"/>
    </xf>
    <xf numFmtId="0" fontId="72" fillId="25" borderId="35" xfId="106" applyFont="1" applyFill="1" applyBorder="1" applyAlignment="1">
      <alignment vertical="center" wrapText="1"/>
    </xf>
    <xf numFmtId="0" fontId="72" fillId="0" borderId="35" xfId="106" applyFont="1" applyBorder="1" applyAlignment="1">
      <alignment vertical="center" wrapText="1"/>
    </xf>
    <xf numFmtId="0" fontId="71" fillId="0" borderId="35" xfId="0" applyFont="1" applyBorder="1" applyAlignment="1">
      <alignment horizontal="left" vertical="center" wrapText="1" shrinkToFit="1"/>
    </xf>
    <xf numFmtId="0" fontId="103" fillId="0" borderId="35" xfId="0" applyFont="1" applyBorder="1" applyAlignment="1">
      <alignment horizontal="center" vertical="center"/>
    </xf>
    <xf numFmtId="0" fontId="103" fillId="0" borderId="35" xfId="0" applyFont="1" applyBorder="1" applyAlignment="1">
      <alignment vertical="center"/>
    </xf>
    <xf numFmtId="0" fontId="71" fillId="26" borderId="35" xfId="0" applyFont="1" applyFill="1" applyBorder="1" applyAlignment="1">
      <alignment vertical="center" wrapText="1"/>
    </xf>
    <xf numFmtId="0" fontId="105" fillId="26" borderId="35" xfId="0" applyFont="1" applyFill="1" applyBorder="1" applyAlignment="1">
      <alignment horizontal="center" vertical="center" wrapText="1"/>
    </xf>
    <xf numFmtId="0" fontId="100" fillId="0" borderId="35" xfId="0" applyFont="1" applyBorder="1" applyAlignment="1">
      <alignment horizontal="center" vertical="center" wrapText="1" shrinkToFit="1"/>
    </xf>
    <xf numFmtId="0" fontId="10" fillId="25" borderId="35" xfId="0" applyFont="1" applyFill="1" applyBorder="1" applyAlignment="1">
      <alignment horizontal="justify" vertical="center" wrapText="1"/>
    </xf>
    <xf numFmtId="0" fontId="137" fillId="0" borderId="11" xfId="129" applyFont="1" applyBorder="1" applyAlignment="1">
      <alignment horizontal="left" vertical="center"/>
    </xf>
    <xf numFmtId="0" fontId="131" fillId="0" borderId="23" xfId="129" applyFont="1" applyBorder="1" applyAlignment="1">
      <alignment horizontal="left" vertical="center"/>
    </xf>
    <xf numFmtId="0" fontId="112" fillId="0" borderId="23" xfId="129" applyFont="1" applyBorder="1" applyAlignment="1">
      <alignment horizontal="left" vertical="center"/>
    </xf>
    <xf numFmtId="0" fontId="138" fillId="0" borderId="15" xfId="129" applyFont="1" applyBorder="1" applyAlignment="1">
      <alignment horizontal="left" vertical="center"/>
    </xf>
    <xf numFmtId="0" fontId="96" fillId="0" borderId="15" xfId="129" applyFont="1" applyBorder="1" applyAlignment="1">
      <alignment horizontal="right" vertical="center"/>
    </xf>
    <xf numFmtId="0" fontId="139" fillId="0" borderId="11" xfId="129" applyFont="1" applyBorder="1" applyAlignment="1">
      <alignment horizontal="left" vertical="center"/>
    </xf>
    <xf numFmtId="0" fontId="122" fillId="0" borderId="15" xfId="129" applyFont="1" applyBorder="1" applyAlignment="1">
      <alignment horizontal="left" vertical="center"/>
    </xf>
    <xf numFmtId="0" fontId="113" fillId="0" borderId="11" xfId="129" applyFont="1" applyBorder="1" applyAlignment="1">
      <alignment horizontal="left" vertical="center"/>
    </xf>
    <xf numFmtId="0" fontId="112" fillId="0" borderId="11" xfId="129" applyFont="1" applyBorder="1" applyAlignment="1">
      <alignment horizontal="right" vertical="center"/>
    </xf>
    <xf numFmtId="0" fontId="123" fillId="0" borderId="14" xfId="129" applyFont="1" applyBorder="1" applyAlignment="1">
      <alignment horizontal="center" vertical="center"/>
    </xf>
    <xf numFmtId="0" fontId="58" fillId="24" borderId="4" xfId="129" applyFont="1" applyFill="1" applyBorder="1" applyAlignment="1">
      <alignment horizontal="center" vertical="center" wrapText="1" shrinkToFit="1"/>
    </xf>
    <xf numFmtId="0" fontId="59" fillId="24" borderId="4" xfId="129" applyFont="1" applyFill="1" applyBorder="1" applyAlignment="1">
      <alignment horizontal="center" vertical="center" wrapText="1" shrinkToFit="1"/>
    </xf>
    <xf numFmtId="0" fontId="8" fillId="24" borderId="4" xfId="129" applyFont="1" applyFill="1" applyBorder="1" applyAlignment="1">
      <alignment horizontal="center" vertical="center" wrapText="1" shrinkToFit="1"/>
    </xf>
    <xf numFmtId="0" fontId="49" fillId="24" borderId="14" xfId="129" applyFont="1" applyFill="1" applyBorder="1" applyAlignment="1">
      <alignment horizontal="left" vertical="center"/>
    </xf>
    <xf numFmtId="0" fontId="139" fillId="0" borderId="23" xfId="129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131" fillId="0" borderId="14" xfId="129" applyFont="1" applyBorder="1" applyAlignment="1">
      <alignment horizontal="right" vertical="center"/>
    </xf>
    <xf numFmtId="0" fontId="114" fillId="0" borderId="15" xfId="129" applyFont="1" applyBorder="1" applyAlignment="1">
      <alignment horizontal="right" vertical="center"/>
    </xf>
    <xf numFmtId="0" fontId="113" fillId="0" borderId="15" xfId="129" applyFont="1" applyBorder="1" applyAlignment="1">
      <alignment horizontal="left" vertical="center"/>
    </xf>
    <xf numFmtId="0" fontId="114" fillId="0" borderId="14" xfId="129" applyFont="1" applyBorder="1" applyAlignment="1">
      <alignment horizontal="center" vertical="center"/>
    </xf>
    <xf numFmtId="0" fontId="130" fillId="0" borderId="15" xfId="129" applyFont="1" applyBorder="1" applyAlignment="1">
      <alignment horizontal="center" vertical="center"/>
    </xf>
    <xf numFmtId="0" fontId="130" fillId="0" borderId="11" xfId="129" applyFont="1" applyBorder="1" applyAlignment="1">
      <alignment horizontal="right" vertical="center"/>
    </xf>
    <xf numFmtId="0" fontId="74" fillId="24" borderId="35" xfId="0" applyFont="1" applyFill="1" applyBorder="1" applyAlignment="1">
      <alignment horizontal="left" vertical="center" wrapText="1"/>
    </xf>
    <xf numFmtId="0" fontId="77" fillId="24" borderId="35" xfId="0" applyFont="1" applyFill="1" applyBorder="1" applyAlignment="1">
      <alignment horizontal="left" vertical="center" wrapText="1"/>
    </xf>
    <xf numFmtId="0" fontId="133" fillId="0" borderId="15" xfId="129" applyFont="1" applyBorder="1" applyAlignment="1">
      <alignment horizontal="left" vertical="center"/>
    </xf>
    <xf numFmtId="0" fontId="140" fillId="0" borderId="0" xfId="129" applyFont="1" applyFill="1" applyAlignment="1">
      <alignment horizontal="center" vertical="center"/>
    </xf>
    <xf numFmtId="0" fontId="110" fillId="0" borderId="11" xfId="129" applyFont="1" applyBorder="1" applyAlignment="1">
      <alignment horizontal="left" vertical="center"/>
    </xf>
    <xf numFmtId="0" fontId="76" fillId="25" borderId="35" xfId="0" applyFont="1" applyFill="1" applyBorder="1" applyAlignment="1">
      <alignment horizontal="left" vertical="center" wrapText="1"/>
    </xf>
    <xf numFmtId="0" fontId="54" fillId="0" borderId="41" xfId="129" applyFont="1" applyFill="1" applyBorder="1" applyAlignment="1">
      <alignment horizontal="center" vertical="center" shrinkToFit="1"/>
    </xf>
    <xf numFmtId="0" fontId="141" fillId="0" borderId="11" xfId="129" applyFont="1" applyBorder="1" applyAlignment="1">
      <alignment horizontal="left" vertical="center"/>
    </xf>
    <xf numFmtId="0" fontId="3" fillId="0" borderId="0" xfId="128" applyFont="1" applyAlignment="1">
      <alignment horizontal="center" vertical="top" wrapText="1"/>
    </xf>
    <xf numFmtId="0" fontId="142" fillId="0" borderId="0" xfId="129" applyFont="1" applyFill="1" applyBorder="1" applyAlignment="1">
      <alignment horizontal="center" vertical="center" shrinkToFit="1"/>
    </xf>
    <xf numFmtId="0" fontId="71" fillId="0" borderId="0" xfId="0" applyFont="1"/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left" vertical="center"/>
    </xf>
    <xf numFmtId="0" fontId="3" fillId="0" borderId="0" xfId="128" applyFont="1" applyAlignment="1">
      <alignment horizontal="center" vertical="top" wrapText="1"/>
    </xf>
    <xf numFmtId="0" fontId="49" fillId="0" borderId="8" xfId="0" applyFont="1" applyBorder="1" applyAlignment="1">
      <alignment horizontal="center" vertical="center"/>
    </xf>
    <xf numFmtId="0" fontId="2" fillId="0" borderId="0" xfId="129" applyFont="1" applyFill="1" applyBorder="1" applyAlignment="1">
      <alignment horizontal="left" vertical="center" wrapText="1"/>
    </xf>
    <xf numFmtId="0" fontId="120" fillId="0" borderId="22" xfId="156" applyFont="1" applyBorder="1" applyAlignment="1">
      <alignment horizontal="left" vertical="center"/>
    </xf>
    <xf numFmtId="0" fontId="93" fillId="29" borderId="42" xfId="0" applyFont="1" applyFill="1" applyBorder="1" applyAlignment="1">
      <alignment horizontal="center" vertical="center"/>
    </xf>
    <xf numFmtId="0" fontId="93" fillId="29" borderId="6" xfId="0" applyFont="1" applyFill="1" applyBorder="1" applyAlignment="1">
      <alignment horizontal="center" vertical="center"/>
    </xf>
    <xf numFmtId="0" fontId="49" fillId="0" borderId="41" xfId="129" applyFont="1" applyFill="1" applyBorder="1" applyAlignment="1">
      <alignment horizontal="center" vertical="center" shrinkToFit="1"/>
    </xf>
    <xf numFmtId="1" fontId="50" fillId="0" borderId="8" xfId="129" applyNumberFormat="1" applyFont="1" applyFill="1" applyBorder="1" applyAlignment="1">
      <alignment horizontal="center" vertical="center" shrinkToFit="1"/>
    </xf>
    <xf numFmtId="0" fontId="44" fillId="0" borderId="41" xfId="129" applyFont="1" applyFill="1" applyBorder="1" applyAlignment="1">
      <alignment horizontal="center" vertical="center" shrinkToFit="1"/>
    </xf>
    <xf numFmtId="1" fontId="69" fillId="0" borderId="8" xfId="129" applyNumberFormat="1" applyFont="1" applyFill="1" applyBorder="1" applyAlignment="1">
      <alignment horizontal="center" vertical="center" shrinkToFit="1"/>
    </xf>
    <xf numFmtId="0" fontId="47" fillId="0" borderId="41" xfId="129" applyFont="1" applyFill="1" applyBorder="1" applyAlignment="1">
      <alignment horizontal="center" vertical="center" shrinkToFit="1"/>
    </xf>
    <xf numFmtId="1" fontId="48" fillId="0" borderId="8" xfId="129" applyNumberFormat="1" applyFont="1" applyFill="1" applyBorder="1" applyAlignment="1">
      <alignment horizontal="center" vertical="center" shrinkToFit="1"/>
    </xf>
    <xf numFmtId="0" fontId="7" fillId="0" borderId="41" xfId="129" applyFont="1" applyFill="1" applyBorder="1" applyAlignment="1">
      <alignment horizontal="center" vertical="center" shrinkToFit="1"/>
    </xf>
    <xf numFmtId="1" fontId="6" fillId="0" borderId="8" xfId="129" applyNumberFormat="1" applyFont="1" applyFill="1" applyBorder="1" applyAlignment="1">
      <alignment horizontal="center" vertical="center" shrinkToFit="1"/>
    </xf>
    <xf numFmtId="0" fontId="7" fillId="0" borderId="13" xfId="129" applyFont="1" applyFill="1" applyBorder="1" applyAlignment="1">
      <alignment horizontal="center" vertical="center" shrinkToFit="1"/>
    </xf>
    <xf numFmtId="0" fontId="144" fillId="0" borderId="0" xfId="129" applyFont="1" applyFill="1" applyBorder="1" applyAlignment="1">
      <alignment horizontal="center" vertical="center"/>
    </xf>
    <xf numFmtId="0" fontId="146" fillId="0" borderId="0" xfId="128" applyFont="1" applyAlignment="1">
      <alignment horizontal="center" vertical="top" wrapText="1"/>
    </xf>
    <xf numFmtId="0" fontId="147" fillId="0" borderId="0" xfId="129" applyFont="1" applyFill="1" applyBorder="1" applyAlignment="1">
      <alignment horizontal="center" vertical="center" shrinkToFit="1"/>
    </xf>
    <xf numFmtId="0" fontId="145" fillId="0" borderId="0" xfId="129" applyFont="1" applyFill="1" applyBorder="1" applyAlignment="1">
      <alignment horizontal="center" vertical="center" shrinkToFit="1"/>
    </xf>
    <xf numFmtId="0" fontId="147" fillId="0" borderId="0" xfId="0" applyFont="1" applyAlignment="1">
      <alignment vertical="center"/>
    </xf>
    <xf numFmtId="0" fontId="121" fillId="0" borderId="21" xfId="156" applyFont="1" applyFill="1" applyBorder="1" applyAlignment="1">
      <alignment horizontal="center" vertical="center" wrapText="1" shrinkToFit="1"/>
    </xf>
    <xf numFmtId="0" fontId="63" fillId="0" borderId="41" xfId="129" applyFont="1" applyFill="1" applyBorder="1" applyAlignment="1">
      <alignment horizontal="center" vertical="center" shrinkToFit="1"/>
    </xf>
    <xf numFmtId="0" fontId="67" fillId="0" borderId="20" xfId="129" applyFont="1" applyBorder="1" applyAlignment="1">
      <alignment horizontal="center" vertical="center" wrapText="1"/>
    </xf>
    <xf numFmtId="0" fontId="63" fillId="0" borderId="9" xfId="129" applyFont="1" applyFill="1" applyBorder="1" applyAlignment="1">
      <alignment horizontal="center" vertical="center" shrinkToFit="1"/>
    </xf>
    <xf numFmtId="1" fontId="67" fillId="0" borderId="8" xfId="129" applyNumberFormat="1" applyFont="1" applyFill="1" applyBorder="1" applyAlignment="1">
      <alignment horizontal="center" vertical="center" shrinkToFit="1"/>
    </xf>
    <xf numFmtId="0" fontId="148" fillId="0" borderId="21" xfId="156" applyFont="1" applyFill="1" applyBorder="1" applyAlignment="1">
      <alignment horizontal="center" vertical="center" wrapText="1" shrinkToFit="1"/>
    </xf>
    <xf numFmtId="0" fontId="63" fillId="0" borderId="8" xfId="106" applyFont="1" applyBorder="1" applyAlignment="1">
      <alignment horizontal="center" vertical="center" wrapText="1"/>
    </xf>
    <xf numFmtId="0" fontId="63" fillId="0" borderId="13" xfId="129" applyFont="1" applyFill="1" applyBorder="1" applyAlignment="1">
      <alignment horizontal="center" vertical="center" shrinkToFit="1"/>
    </xf>
    <xf numFmtId="0" fontId="149" fillId="0" borderId="4" xfId="129" applyFont="1" applyFill="1" applyBorder="1" applyAlignment="1">
      <alignment horizontal="center" vertical="center" wrapText="1" shrinkToFit="1"/>
    </xf>
    <xf numFmtId="0" fontId="63" fillId="0" borderId="8" xfId="129" applyFont="1" applyFill="1" applyBorder="1" applyAlignment="1">
      <alignment horizontal="center" vertical="center" shrinkToFit="1"/>
    </xf>
    <xf numFmtId="0" fontId="63" fillId="0" borderId="15" xfId="129" applyFont="1" applyBorder="1" applyAlignment="1">
      <alignment horizontal="left" vertical="center"/>
    </xf>
    <xf numFmtId="0" fontId="63" fillId="0" borderId="11" xfId="129" applyFont="1" applyBorder="1" applyAlignment="1">
      <alignment horizontal="center" vertical="center"/>
    </xf>
    <xf numFmtId="0" fontId="63" fillId="0" borderId="11" xfId="129" applyFont="1" applyBorder="1" applyAlignment="1">
      <alignment horizontal="center" vertical="center" shrinkToFit="1"/>
    </xf>
    <xf numFmtId="0" fontId="63" fillId="0" borderId="12" xfId="129" applyFont="1" applyBorder="1" applyAlignment="1">
      <alignment horizontal="center" vertical="center" shrinkToFit="1"/>
    </xf>
    <xf numFmtId="0" fontId="150" fillId="0" borderId="23" xfId="156" applyFont="1" applyBorder="1" applyAlignment="1">
      <alignment horizontal="left" vertical="center"/>
    </xf>
    <xf numFmtId="0" fontId="63" fillId="0" borderId="14" xfId="129" applyFont="1" applyBorder="1" applyAlignment="1">
      <alignment horizontal="center" vertical="center" shrinkToFit="1"/>
    </xf>
    <xf numFmtId="0" fontId="150" fillId="0" borderId="22" xfId="156" applyFont="1" applyBorder="1" applyAlignment="1">
      <alignment horizontal="left" vertical="center"/>
    </xf>
    <xf numFmtId="0" fontId="151" fillId="0" borderId="14" xfId="129" applyFont="1" applyBorder="1" applyAlignment="1">
      <alignment horizontal="left" vertical="center"/>
    </xf>
    <xf numFmtId="0" fontId="151" fillId="0" borderId="15" xfId="129" applyFont="1" applyBorder="1" applyAlignment="1">
      <alignment horizontal="left" vertical="center"/>
    </xf>
    <xf numFmtId="0" fontId="96" fillId="0" borderId="14" xfId="129" applyFont="1" applyBorder="1" applyAlignment="1">
      <alignment horizontal="left" vertical="center"/>
    </xf>
    <xf numFmtId="0" fontId="2" fillId="0" borderId="0" xfId="129" applyNumberFormat="1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1" fillId="0" borderId="0" xfId="129" applyNumberFormat="1" applyFont="1" applyFill="1" applyAlignment="1">
      <alignment horizontal="left" vertical="center"/>
    </xf>
    <xf numFmtId="0" fontId="46" fillId="0" borderId="0" xfId="129" applyNumberFormat="1" applyFont="1" applyFill="1" applyAlignment="1">
      <alignment horizontal="center" vertical="center"/>
    </xf>
    <xf numFmtId="0" fontId="2" fillId="0" borderId="0" xfId="129" applyNumberFormat="1" applyFont="1" applyFill="1" applyAlignment="1">
      <alignment horizontal="left" vertical="center"/>
    </xf>
    <xf numFmtId="0" fontId="2" fillId="0" borderId="9" xfId="129" applyNumberFormat="1" applyFont="1" applyFill="1" applyBorder="1" applyAlignment="1">
      <alignment horizontal="center" vertical="center"/>
    </xf>
    <xf numFmtId="0" fontId="2" fillId="0" borderId="8" xfId="129" applyNumberFormat="1" applyFont="1" applyFill="1" applyBorder="1" applyAlignment="1">
      <alignment horizontal="center" vertical="center"/>
    </xf>
    <xf numFmtId="0" fontId="2" fillId="0" borderId="13" xfId="129" applyNumberFormat="1" applyFont="1" applyFill="1" applyBorder="1" applyAlignment="1">
      <alignment horizontal="center" vertical="center"/>
    </xf>
    <xf numFmtId="0" fontId="2" fillId="0" borderId="6" xfId="129" applyNumberFormat="1" applyFont="1" applyFill="1" applyBorder="1" applyAlignment="1">
      <alignment horizontal="center" vertical="center" wrapText="1"/>
    </xf>
    <xf numFmtId="0" fontId="2" fillId="0" borderId="10" xfId="129" applyNumberFormat="1" applyFont="1" applyFill="1" applyBorder="1" applyAlignment="1">
      <alignment horizontal="center" vertical="center" wrapText="1"/>
    </xf>
    <xf numFmtId="0" fontId="2" fillId="0" borderId="7" xfId="129" applyNumberFormat="1" applyFont="1" applyFill="1" applyBorder="1" applyAlignment="1">
      <alignment horizontal="center" vertical="center" wrapText="1"/>
    </xf>
    <xf numFmtId="0" fontId="2" fillId="0" borderId="4" xfId="129" applyNumberFormat="1" applyFont="1" applyFill="1" applyBorder="1" applyAlignment="1">
      <alignment horizontal="center" vertical="center" wrapText="1"/>
    </xf>
    <xf numFmtId="0" fontId="2" fillId="0" borderId="18" xfId="129" applyNumberFormat="1" applyFont="1" applyFill="1" applyBorder="1" applyAlignment="1">
      <alignment horizontal="center" vertical="center" wrapText="1"/>
    </xf>
    <xf numFmtId="0" fontId="2" fillId="0" borderId="5" xfId="129" applyNumberFormat="1" applyFont="1" applyFill="1" applyBorder="1" applyAlignment="1">
      <alignment horizontal="center" vertical="center" wrapText="1"/>
    </xf>
    <xf numFmtId="0" fontId="2" fillId="0" borderId="4" xfId="129" applyNumberFormat="1" applyFont="1" applyFill="1" applyBorder="1" applyAlignment="1">
      <alignment horizontal="center" vertical="center"/>
    </xf>
    <xf numFmtId="0" fontId="2" fillId="0" borderId="5" xfId="129" applyFont="1" applyFill="1" applyBorder="1" applyAlignment="1">
      <alignment horizontal="center" vertical="center"/>
    </xf>
    <xf numFmtId="0" fontId="2" fillId="0" borderId="6" xfId="129" applyFont="1" applyFill="1" applyBorder="1" applyAlignment="1">
      <alignment horizontal="center" vertical="center" wrapText="1"/>
    </xf>
    <xf numFmtId="0" fontId="2" fillId="0" borderId="7" xfId="129" applyFont="1" applyFill="1" applyBorder="1" applyAlignment="1">
      <alignment horizontal="center" vertical="center"/>
    </xf>
    <xf numFmtId="0" fontId="2" fillId="0" borderId="4" xfId="129" applyFont="1" applyFill="1" applyBorder="1" applyAlignment="1">
      <alignment horizontal="center" vertical="center"/>
    </xf>
    <xf numFmtId="0" fontId="2" fillId="0" borderId="9" xfId="129" applyNumberFormat="1" applyFont="1" applyFill="1" applyBorder="1" applyAlignment="1">
      <alignment horizontal="center" vertical="center" wrapText="1"/>
    </xf>
    <xf numFmtId="0" fontId="2" fillId="0" borderId="13" xfId="129" applyNumberFormat="1" applyFont="1" applyFill="1" applyBorder="1" applyAlignment="1">
      <alignment horizontal="center" vertical="center" wrapText="1"/>
    </xf>
    <xf numFmtId="0" fontId="2" fillId="0" borderId="1" xfId="129" applyNumberFormat="1" applyFont="1" applyFill="1" applyBorder="1" applyAlignment="1">
      <alignment horizontal="center" vertical="center"/>
    </xf>
    <xf numFmtId="0" fontId="2" fillId="0" borderId="2" xfId="129" applyFont="1" applyFill="1" applyBorder="1" applyAlignment="1">
      <alignment horizontal="center" vertical="center"/>
    </xf>
    <xf numFmtId="0" fontId="2" fillId="28" borderId="42" xfId="0" applyFont="1" applyFill="1" applyBorder="1" applyAlignment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0" fontId="2" fillId="28" borderId="2" xfId="0" applyFont="1" applyFill="1" applyBorder="1" applyAlignment="1">
      <alignment horizontal="center" vertical="center"/>
    </xf>
    <xf numFmtId="0" fontId="2" fillId="28" borderId="35" xfId="0" applyFont="1" applyFill="1" applyBorder="1" applyAlignment="1">
      <alignment horizontal="center" vertical="center"/>
    </xf>
    <xf numFmtId="49" fontId="2" fillId="28" borderId="35" xfId="0" applyNumberFormat="1" applyFont="1" applyFill="1" applyBorder="1" applyAlignment="1">
      <alignment horizontal="center" vertical="center"/>
    </xf>
    <xf numFmtId="0" fontId="2" fillId="0" borderId="19" xfId="129" applyNumberFormat="1" applyFont="1" applyFill="1" applyBorder="1" applyAlignment="1">
      <alignment horizontal="center" vertical="center" wrapText="1"/>
    </xf>
    <xf numFmtId="0" fontId="2" fillId="0" borderId="8" xfId="129" applyNumberFormat="1" applyFont="1" applyFill="1" applyBorder="1" applyAlignment="1">
      <alignment horizontal="center" vertical="center" wrapText="1"/>
    </xf>
    <xf numFmtId="0" fontId="2" fillId="0" borderId="8" xfId="129" applyFont="1" applyFill="1" applyBorder="1" applyAlignment="1">
      <alignment horizontal="center" vertical="center"/>
    </xf>
    <xf numFmtId="0" fontId="2" fillId="0" borderId="16" xfId="129" applyFont="1" applyFill="1" applyBorder="1" applyAlignment="1">
      <alignment horizontal="center" vertical="center"/>
    </xf>
    <xf numFmtId="0" fontId="1" fillId="0" borderId="9" xfId="129" applyFont="1" applyFill="1" applyBorder="1" applyAlignment="1">
      <alignment horizontal="center" vertical="center"/>
    </xf>
    <xf numFmtId="0" fontId="1" fillId="0" borderId="8" xfId="129" applyFont="1" applyFill="1" applyBorder="1" applyAlignment="1">
      <alignment horizontal="center" vertical="center"/>
    </xf>
    <xf numFmtId="0" fontId="1" fillId="0" borderId="13" xfId="129" applyFont="1" applyFill="1" applyBorder="1" applyAlignment="1">
      <alignment horizontal="center" vertical="center"/>
    </xf>
    <xf numFmtId="0" fontId="50" fillId="25" borderId="35" xfId="129" applyFont="1" applyFill="1" applyBorder="1" applyAlignment="1">
      <alignment horizontal="center" vertical="center" textRotation="90"/>
    </xf>
    <xf numFmtId="0" fontId="69" fillId="25" borderId="35" xfId="129" applyFont="1" applyFill="1" applyBorder="1" applyAlignment="1">
      <alignment horizontal="center" vertical="center" textRotation="90" shrinkToFit="1"/>
    </xf>
    <xf numFmtId="0" fontId="2" fillId="0" borderId="41" xfId="129" applyFont="1" applyBorder="1" applyAlignment="1">
      <alignment horizontal="center" vertical="center" textRotation="90" shrinkToFit="1"/>
    </xf>
    <xf numFmtId="0" fontId="2" fillId="0" borderId="8" xfId="129" applyFont="1" applyBorder="1" applyAlignment="1">
      <alignment horizontal="center" vertical="center" textRotation="90" shrinkToFit="1"/>
    </xf>
    <xf numFmtId="0" fontId="2" fillId="0" borderId="13" xfId="129" applyFont="1" applyBorder="1" applyAlignment="1">
      <alignment horizontal="center" vertical="center" textRotation="90" shrinkToFit="1"/>
    </xf>
    <xf numFmtId="0" fontId="3" fillId="0" borderId="0" xfId="129" applyFont="1" applyFill="1" applyBorder="1" applyAlignment="1">
      <alignment horizontal="center" vertical="center"/>
    </xf>
    <xf numFmtId="0" fontId="2" fillId="0" borderId="13" xfId="129" applyFont="1" applyFill="1" applyBorder="1" applyAlignment="1">
      <alignment horizontal="center" vertical="center"/>
    </xf>
    <xf numFmtId="0" fontId="2" fillId="0" borderId="10" xfId="129" applyFont="1" applyFill="1" applyBorder="1" applyAlignment="1">
      <alignment horizontal="left" vertical="center" wrapText="1"/>
    </xf>
    <xf numFmtId="0" fontId="2" fillId="0" borderId="0" xfId="129" applyFont="1" applyFill="1" applyBorder="1" applyAlignment="1">
      <alignment horizontal="left" vertical="center" wrapText="1"/>
    </xf>
    <xf numFmtId="0" fontId="3" fillId="0" borderId="0" xfId="128" applyFont="1" applyAlignment="1">
      <alignment horizontal="center" vertical="top" wrapText="1"/>
    </xf>
    <xf numFmtId="0" fontId="142" fillId="0" borderId="0" xfId="128" applyFont="1" applyAlignment="1">
      <alignment horizontal="center" vertical="top" wrapText="1"/>
    </xf>
    <xf numFmtId="0" fontId="1" fillId="0" borderId="41" xfId="129" applyFont="1" applyFill="1" applyBorder="1" applyAlignment="1">
      <alignment horizontal="center" vertical="center"/>
    </xf>
    <xf numFmtId="0" fontId="56" fillId="25" borderId="43" xfId="129" applyFont="1" applyFill="1" applyBorder="1" applyAlignment="1">
      <alignment horizontal="center" vertical="center"/>
    </xf>
    <xf numFmtId="0" fontId="56" fillId="25" borderId="7" xfId="129" applyFont="1" applyFill="1" applyBorder="1" applyAlignment="1">
      <alignment horizontal="center" vertical="center"/>
    </xf>
    <xf numFmtId="0" fontId="49" fillId="25" borderId="43" xfId="129" applyFont="1" applyFill="1" applyBorder="1" applyAlignment="1">
      <alignment horizontal="center" vertical="center" shrinkToFit="1"/>
    </xf>
    <xf numFmtId="0" fontId="49" fillId="25" borderId="10" xfId="129" applyFont="1" applyFill="1" applyBorder="1" applyAlignment="1">
      <alignment horizontal="center" vertical="center" shrinkToFit="1"/>
    </xf>
    <xf numFmtId="0" fontId="49" fillId="25" borderId="7" xfId="129" applyFont="1" applyFill="1" applyBorder="1" applyAlignment="1">
      <alignment horizontal="center" vertical="center" shrinkToFit="1"/>
    </xf>
    <xf numFmtId="0" fontId="2" fillId="0" borderId="41" xfId="129" applyNumberFormat="1" applyFont="1" applyFill="1" applyBorder="1" applyAlignment="1">
      <alignment horizontal="center" vertical="center" wrapText="1"/>
    </xf>
    <xf numFmtId="0" fontId="2" fillId="0" borderId="41" xfId="129" applyNumberFormat="1" applyFont="1" applyFill="1" applyBorder="1" applyAlignment="1">
      <alignment horizontal="center" vertical="center"/>
    </xf>
    <xf numFmtId="0" fontId="2" fillId="28" borderId="44" xfId="0" applyFont="1" applyFill="1" applyBorder="1" applyAlignment="1">
      <alignment horizontal="center" vertical="center"/>
    </xf>
    <xf numFmtId="0" fontId="2" fillId="28" borderId="45" xfId="0" applyFont="1" applyFill="1" applyBorder="1" applyAlignment="1">
      <alignment horizontal="center" vertical="center"/>
    </xf>
    <xf numFmtId="49" fontId="2" fillId="28" borderId="42" xfId="0" applyNumberFormat="1" applyFont="1" applyFill="1" applyBorder="1" applyAlignment="1">
      <alignment horizontal="center" vertical="center"/>
    </xf>
    <xf numFmtId="49" fontId="2" fillId="28" borderId="44" xfId="0" applyNumberFormat="1" applyFont="1" applyFill="1" applyBorder="1" applyAlignment="1">
      <alignment horizontal="center" vertical="center"/>
    </xf>
    <xf numFmtId="49" fontId="2" fillId="28" borderId="45" xfId="0" applyNumberFormat="1" applyFont="1" applyFill="1" applyBorder="1" applyAlignment="1">
      <alignment horizontal="center" vertical="center"/>
    </xf>
    <xf numFmtId="0" fontId="2" fillId="0" borderId="42" xfId="129" applyNumberFormat="1" applyFont="1" applyFill="1" applyBorder="1" applyAlignment="1">
      <alignment horizontal="center" vertical="center"/>
    </xf>
    <xf numFmtId="0" fontId="2" fillId="0" borderId="45" xfId="129" applyNumberFormat="1" applyFont="1" applyFill="1" applyBorder="1" applyAlignment="1">
      <alignment horizontal="center" vertical="center"/>
    </xf>
    <xf numFmtId="0" fontId="2" fillId="0" borderId="7" xfId="129" applyFont="1" applyFill="1" applyBorder="1" applyAlignment="1">
      <alignment horizontal="center" vertical="center" wrapText="1"/>
    </xf>
    <xf numFmtId="0" fontId="2" fillId="0" borderId="4" xfId="129" applyFont="1" applyFill="1" applyBorder="1" applyAlignment="1">
      <alignment horizontal="center" vertical="center" wrapText="1"/>
    </xf>
    <xf numFmtId="0" fontId="2" fillId="0" borderId="5" xfId="129" applyFont="1" applyFill="1" applyBorder="1" applyAlignment="1">
      <alignment horizontal="center" vertical="center" wrapText="1"/>
    </xf>
    <xf numFmtId="0" fontId="54" fillId="25" borderId="47" xfId="129" applyFont="1" applyFill="1" applyBorder="1" applyAlignment="1">
      <alignment horizontal="center" vertical="center"/>
    </xf>
    <xf numFmtId="0" fontId="54" fillId="25" borderId="23" xfId="129" applyFont="1" applyFill="1" applyBorder="1" applyAlignment="1">
      <alignment horizontal="center" vertical="center"/>
    </xf>
    <xf numFmtId="0" fontId="2" fillId="0" borderId="35" xfId="129" applyNumberFormat="1" applyFont="1" applyFill="1" applyBorder="1" applyAlignment="1">
      <alignment horizontal="center" vertical="center" wrapText="1"/>
    </xf>
    <xf numFmtId="0" fontId="129" fillId="25" borderId="15" xfId="129" applyFont="1" applyFill="1" applyBorder="1" applyAlignment="1">
      <alignment horizontal="center" vertical="center" textRotation="90"/>
    </xf>
    <xf numFmtId="0" fontId="129" fillId="25" borderId="12" xfId="129" applyFont="1" applyFill="1" applyBorder="1" applyAlignment="1">
      <alignment horizontal="center" vertical="center" textRotation="90"/>
    </xf>
    <xf numFmtId="0" fontId="145" fillId="0" borderId="0" xfId="128" applyFont="1" applyAlignment="1">
      <alignment horizontal="center" vertical="top" wrapText="1"/>
    </xf>
    <xf numFmtId="0" fontId="4" fillId="0" borderId="10" xfId="129" applyFont="1" applyFill="1" applyBorder="1" applyAlignment="1">
      <alignment horizontal="left" vertical="center" wrapText="1"/>
    </xf>
    <xf numFmtId="0" fontId="3" fillId="0" borderId="10" xfId="129" applyFont="1" applyFill="1" applyBorder="1" applyAlignment="1">
      <alignment horizontal="left" vertical="center" wrapText="1"/>
    </xf>
    <xf numFmtId="0" fontId="127" fillId="25" borderId="15" xfId="129" applyFont="1" applyFill="1" applyBorder="1" applyAlignment="1">
      <alignment horizontal="center" vertical="center" textRotation="90"/>
    </xf>
    <xf numFmtId="0" fontId="127" fillId="25" borderId="12" xfId="129" applyFont="1" applyFill="1" applyBorder="1" applyAlignment="1">
      <alignment horizontal="center" vertical="center" textRotation="90"/>
    </xf>
    <xf numFmtId="0" fontId="128" fillId="25" borderId="37" xfId="129" applyFont="1" applyFill="1" applyBorder="1" applyAlignment="1">
      <alignment horizontal="center" vertical="center" textRotation="90"/>
    </xf>
    <xf numFmtId="0" fontId="128" fillId="25" borderId="38" xfId="129" applyFont="1" applyFill="1" applyBorder="1" applyAlignment="1">
      <alignment horizontal="center" vertical="center" textRotation="90"/>
    </xf>
    <xf numFmtId="0" fontId="128" fillId="25" borderId="39" xfId="129" applyFont="1" applyFill="1" applyBorder="1" applyAlignment="1">
      <alignment horizontal="center" vertical="center" textRotation="90"/>
    </xf>
    <xf numFmtId="0" fontId="3" fillId="0" borderId="0" xfId="128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27" borderId="3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4" fontId="71" fillId="0" borderId="0" xfId="117" applyNumberFormat="1" applyFont="1" applyAlignment="1">
      <alignment horizontal="center"/>
    </xf>
    <xf numFmtId="14" fontId="71" fillId="0" borderId="0" xfId="117" applyNumberFormat="1" applyFont="1" applyAlignment="1">
      <alignment horizontal="center" vertical="center"/>
    </xf>
    <xf numFmtId="14" fontId="3" fillId="0" borderId="0" xfId="117" applyNumberFormat="1" applyFont="1" applyAlignment="1">
      <alignment horizontal="center"/>
    </xf>
    <xf numFmtId="0" fontId="97" fillId="0" borderId="0" xfId="126" applyFont="1" applyAlignment="1">
      <alignment horizontal="center"/>
    </xf>
    <xf numFmtId="0" fontId="98" fillId="0" borderId="42" xfId="0" applyFont="1" applyBorder="1" applyAlignment="1">
      <alignment horizontal="center" vertical="center" wrapText="1" shrinkToFit="1"/>
    </xf>
    <xf numFmtId="0" fontId="98" fillId="0" borderId="44" xfId="0" applyFont="1" applyBorder="1" applyAlignment="1">
      <alignment horizontal="center" vertical="center" wrapText="1" shrinkToFit="1"/>
    </xf>
    <xf numFmtId="0" fontId="98" fillId="0" borderId="45" xfId="0" applyFont="1" applyBorder="1" applyAlignment="1">
      <alignment horizontal="center" vertical="center" wrapText="1" shrinkToFit="1"/>
    </xf>
    <xf numFmtId="0" fontId="143" fillId="0" borderId="0" xfId="0" applyFont="1" applyAlignment="1">
      <alignment horizontal="center"/>
    </xf>
  </cellXfs>
  <cellStyles count="157">
    <cellStyle name="20% - Accent1 2" xfId="16" xr:uid="{00000000-0005-0000-0000-000000000000}"/>
    <cellStyle name="20% - Accent1 3" xfId="17" xr:uid="{00000000-0005-0000-0000-000001000000}"/>
    <cellStyle name="20% - Accent2 2" xfId="18" xr:uid="{00000000-0005-0000-0000-000002000000}"/>
    <cellStyle name="20% - Accent2 3" xfId="9" xr:uid="{00000000-0005-0000-0000-000003000000}"/>
    <cellStyle name="20% - Accent3 2" xfId="3" xr:uid="{00000000-0005-0000-0000-000004000000}"/>
    <cellStyle name="20% - Accent3 3" xfId="4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9" xr:uid="{00000000-0005-0000-0000-000008000000}"/>
    <cellStyle name="20% - Accent5 3" xfId="20" xr:uid="{00000000-0005-0000-0000-000009000000}"/>
    <cellStyle name="20% - Accent6 2" xfId="21" xr:uid="{00000000-0005-0000-0000-00000A000000}"/>
    <cellStyle name="20% - Accent6 3" xfId="8" xr:uid="{00000000-0005-0000-0000-00000B000000}"/>
    <cellStyle name="40% - Accent1 2" xfId="22" xr:uid="{00000000-0005-0000-0000-00000C000000}"/>
    <cellStyle name="40% - Accent1 3" xfId="23" xr:uid="{00000000-0005-0000-0000-00000D000000}"/>
    <cellStyle name="40% - Accent2 2" xfId="11" xr:uid="{00000000-0005-0000-0000-00000E000000}"/>
    <cellStyle name="40% - Accent2 3" xfId="24" xr:uid="{00000000-0005-0000-0000-00000F000000}"/>
    <cellStyle name="40% - Accent3 2" xfId="25" xr:uid="{00000000-0005-0000-0000-000010000000}"/>
    <cellStyle name="40% - Accent3 3" xfId="26" xr:uid="{00000000-0005-0000-0000-000011000000}"/>
    <cellStyle name="40% - Accent4 2" xfId="27" xr:uid="{00000000-0005-0000-0000-000012000000}"/>
    <cellStyle name="40% - Accent4 3" xfId="28" xr:uid="{00000000-0005-0000-0000-000013000000}"/>
    <cellStyle name="40% - Accent5 2" xfId="29" xr:uid="{00000000-0005-0000-0000-000014000000}"/>
    <cellStyle name="40% - Accent5 3" xfId="30" xr:uid="{00000000-0005-0000-0000-000015000000}"/>
    <cellStyle name="40% - Accent6 2" xfId="31" xr:uid="{00000000-0005-0000-0000-000016000000}"/>
    <cellStyle name="40% - Accent6 3" xfId="32" xr:uid="{00000000-0005-0000-0000-000017000000}"/>
    <cellStyle name="60% - Accent1 2" xfId="33" xr:uid="{00000000-0005-0000-0000-000018000000}"/>
    <cellStyle name="60% - Accent1 3" xfId="34" xr:uid="{00000000-0005-0000-0000-000019000000}"/>
    <cellStyle name="60% - Accent2 2" xfId="35" xr:uid="{00000000-0005-0000-0000-00001A000000}"/>
    <cellStyle name="60% - Accent2 3" xfId="36" xr:uid="{00000000-0005-0000-0000-00001B000000}"/>
    <cellStyle name="60% - Accent3 2" xfId="7" xr:uid="{00000000-0005-0000-0000-00001C000000}"/>
    <cellStyle name="60% - Accent3 3" xfId="37" xr:uid="{00000000-0005-0000-0000-00001D000000}"/>
    <cellStyle name="60% - Accent4 2" xfId="38" xr:uid="{00000000-0005-0000-0000-00001E000000}"/>
    <cellStyle name="60% - Accent4 3" xfId="39" xr:uid="{00000000-0005-0000-0000-00001F000000}"/>
    <cellStyle name="60% - Accent5 2" xfId="40" xr:uid="{00000000-0005-0000-0000-000020000000}"/>
    <cellStyle name="60% - Accent5 3" xfId="41" xr:uid="{00000000-0005-0000-0000-000021000000}"/>
    <cellStyle name="60% - Accent6 2" xfId="42" xr:uid="{00000000-0005-0000-0000-000022000000}"/>
    <cellStyle name="60% - Accent6 3" xfId="43" xr:uid="{00000000-0005-0000-0000-000023000000}"/>
    <cellStyle name="Accent1 2" xfId="44" xr:uid="{00000000-0005-0000-0000-000024000000}"/>
    <cellStyle name="Accent1 3" xfId="45" xr:uid="{00000000-0005-0000-0000-000025000000}"/>
    <cellStyle name="Accent2 2" xfId="46" xr:uid="{00000000-0005-0000-0000-000026000000}"/>
    <cellStyle name="Accent2 3" xfId="47" xr:uid="{00000000-0005-0000-0000-000027000000}"/>
    <cellStyle name="Accent3 2" xfId="48" xr:uid="{00000000-0005-0000-0000-000028000000}"/>
    <cellStyle name="Accent3 3" xfId="6" xr:uid="{00000000-0005-0000-0000-000029000000}"/>
    <cellStyle name="Accent4 2" xfId="15" xr:uid="{00000000-0005-0000-0000-00002A000000}"/>
    <cellStyle name="Accent4 3" xfId="49" xr:uid="{00000000-0005-0000-0000-00002B000000}"/>
    <cellStyle name="Accent5 2" xfId="50" xr:uid="{00000000-0005-0000-0000-00002C000000}"/>
    <cellStyle name="Accent5 3" xfId="51" xr:uid="{00000000-0005-0000-0000-00002D000000}"/>
    <cellStyle name="Accent6 2" xfId="52" xr:uid="{00000000-0005-0000-0000-00002E000000}"/>
    <cellStyle name="Accent6 3" xfId="53" xr:uid="{00000000-0005-0000-0000-00002F000000}"/>
    <cellStyle name="Bad 2" xfId="54" xr:uid="{00000000-0005-0000-0000-000030000000}"/>
    <cellStyle name="Bad 3" xfId="1" xr:uid="{00000000-0005-0000-0000-000031000000}"/>
    <cellStyle name="Calculation 2" xfId="55" xr:uid="{00000000-0005-0000-0000-000032000000}"/>
    <cellStyle name="Calculation 3" xfId="57" xr:uid="{00000000-0005-0000-0000-000033000000}"/>
    <cellStyle name="Check Cell 2" xfId="58" xr:uid="{00000000-0005-0000-0000-000034000000}"/>
    <cellStyle name="Check Cell 3" xfId="60" xr:uid="{00000000-0005-0000-0000-000035000000}"/>
    <cellStyle name="Comma" xfId="155" builtinId="3"/>
    <cellStyle name="Comma [0] 2" xfId="62" xr:uid="{00000000-0005-0000-0000-000036000000}"/>
    <cellStyle name="Comma [0] 2 2" xfId="63" xr:uid="{00000000-0005-0000-0000-000037000000}"/>
    <cellStyle name="Comma 2" xfId="64" xr:uid="{00000000-0005-0000-0000-000038000000}"/>
    <cellStyle name="Comma 2 2" xfId="65" xr:uid="{00000000-0005-0000-0000-000039000000}"/>
    <cellStyle name="Comma 2 2 2" xfId="66" xr:uid="{00000000-0005-0000-0000-00003A000000}"/>
    <cellStyle name="Comma 3" xfId="67" xr:uid="{00000000-0005-0000-0000-00003B000000}"/>
    <cellStyle name="Comma0" xfId="69" xr:uid="{00000000-0005-0000-0000-00003C000000}"/>
    <cellStyle name="Currency0" xfId="70" xr:uid="{00000000-0005-0000-0000-00003D000000}"/>
    <cellStyle name="Date" xfId="71" xr:uid="{00000000-0005-0000-0000-00003E000000}"/>
    <cellStyle name="Explanatory Text 2" xfId="72" xr:uid="{00000000-0005-0000-0000-00003F000000}"/>
    <cellStyle name="Explanatory Text 3" xfId="73" xr:uid="{00000000-0005-0000-0000-000040000000}"/>
    <cellStyle name="Fixed" xfId="74" xr:uid="{00000000-0005-0000-0000-000041000000}"/>
    <cellStyle name="Good 2" xfId="75" xr:uid="{00000000-0005-0000-0000-000042000000}"/>
    <cellStyle name="Good 3" xfId="76" xr:uid="{00000000-0005-0000-0000-000043000000}"/>
    <cellStyle name="Grey" xfId="77" xr:uid="{00000000-0005-0000-0000-000044000000}"/>
    <cellStyle name="Header1" xfId="78" xr:uid="{00000000-0005-0000-0000-000045000000}"/>
    <cellStyle name="Header2" xfId="79" xr:uid="{00000000-0005-0000-0000-000046000000}"/>
    <cellStyle name="Heading 1 2" xfId="80" xr:uid="{00000000-0005-0000-0000-000047000000}"/>
    <cellStyle name="Heading 1 3" xfId="81" xr:uid="{00000000-0005-0000-0000-000048000000}"/>
    <cellStyle name="Heading 2 2" xfId="82" xr:uid="{00000000-0005-0000-0000-000049000000}"/>
    <cellStyle name="Heading 2 3" xfId="83" xr:uid="{00000000-0005-0000-0000-00004A000000}"/>
    <cellStyle name="Heading 3 2" xfId="84" xr:uid="{00000000-0005-0000-0000-00004B000000}"/>
    <cellStyle name="Heading 3 3" xfId="86" xr:uid="{00000000-0005-0000-0000-00004C000000}"/>
    <cellStyle name="Heading 4 2" xfId="88" xr:uid="{00000000-0005-0000-0000-00004D000000}"/>
    <cellStyle name="Heading 4 3" xfId="89" xr:uid="{00000000-0005-0000-0000-00004E000000}"/>
    <cellStyle name="Hyperlink" xfId="156" builtinId="8"/>
    <cellStyle name="Input [yellow]" xfId="90" xr:uid="{00000000-0005-0000-0000-000050000000}"/>
    <cellStyle name="Input 2" xfId="91" xr:uid="{00000000-0005-0000-0000-000051000000}"/>
    <cellStyle name="Input 3" xfId="92" xr:uid="{00000000-0005-0000-0000-000052000000}"/>
    <cellStyle name="Input 4" xfId="93" xr:uid="{00000000-0005-0000-0000-000053000000}"/>
    <cellStyle name="Input 5" xfId="85" xr:uid="{00000000-0005-0000-0000-000054000000}"/>
    <cellStyle name="Input 6" xfId="87" xr:uid="{00000000-0005-0000-0000-000055000000}"/>
    <cellStyle name="Input 7" xfId="94" xr:uid="{00000000-0005-0000-0000-000056000000}"/>
    <cellStyle name="Linked Cell 2" xfId="95" xr:uid="{00000000-0005-0000-0000-000057000000}"/>
    <cellStyle name="Linked Cell 3" xfId="96" xr:uid="{00000000-0005-0000-0000-000058000000}"/>
    <cellStyle name="Neutral 2" xfId="97" xr:uid="{00000000-0005-0000-0000-000059000000}"/>
    <cellStyle name="Neutral 3" xfId="100" xr:uid="{00000000-0005-0000-0000-00005A000000}"/>
    <cellStyle name="no dec" xfId="56" xr:uid="{00000000-0005-0000-0000-00005B000000}"/>
    <cellStyle name="Normal" xfId="0" builtinId="0"/>
    <cellStyle name="Normal - Style1" xfId="12" xr:uid="{00000000-0005-0000-0000-00005D000000}"/>
    <cellStyle name="Normal 10" xfId="103" xr:uid="{00000000-0005-0000-0000-00005E000000}"/>
    <cellStyle name="Normal 11" xfId="104" xr:uid="{00000000-0005-0000-0000-00005F000000}"/>
    <cellStyle name="Normal 12" xfId="59" xr:uid="{00000000-0005-0000-0000-000060000000}"/>
    <cellStyle name="Normal 13" xfId="61" xr:uid="{00000000-0005-0000-0000-000061000000}"/>
    <cellStyle name="Normal 14" xfId="105" xr:uid="{00000000-0005-0000-0000-000062000000}"/>
    <cellStyle name="Normal 15" xfId="106" xr:uid="{00000000-0005-0000-0000-000063000000}"/>
    <cellStyle name="Normal 16" xfId="108" xr:uid="{00000000-0005-0000-0000-000064000000}"/>
    <cellStyle name="Normal 17" xfId="98" xr:uid="{00000000-0005-0000-0000-000065000000}"/>
    <cellStyle name="Normal 18" xfId="101" xr:uid="{00000000-0005-0000-0000-000066000000}"/>
    <cellStyle name="Normal 19" xfId="110" xr:uid="{00000000-0005-0000-0000-000067000000}"/>
    <cellStyle name="Normal 2" xfId="112" xr:uid="{00000000-0005-0000-0000-000068000000}"/>
    <cellStyle name="Normal 2 2" xfId="113" xr:uid="{00000000-0005-0000-0000-000069000000}"/>
    <cellStyle name="Normal 2 2 2" xfId="114" xr:uid="{00000000-0005-0000-0000-00006A000000}"/>
    <cellStyle name="Normal 2 6" xfId="115" xr:uid="{00000000-0005-0000-0000-00006B000000}"/>
    <cellStyle name="Normal 20" xfId="107" xr:uid="{00000000-0005-0000-0000-00006C000000}"/>
    <cellStyle name="Normal 21" xfId="109" xr:uid="{00000000-0005-0000-0000-00006D000000}"/>
    <cellStyle name="Normal 22" xfId="99" xr:uid="{00000000-0005-0000-0000-00006E000000}"/>
    <cellStyle name="Normal 23" xfId="102" xr:uid="{00000000-0005-0000-0000-00006F000000}"/>
    <cellStyle name="Normal 24" xfId="111" xr:uid="{00000000-0005-0000-0000-000070000000}"/>
    <cellStyle name="Normal 25" xfId="116" xr:uid="{00000000-0005-0000-0000-000071000000}"/>
    <cellStyle name="Normal 26" xfId="118" xr:uid="{00000000-0005-0000-0000-000072000000}"/>
    <cellStyle name="Normal 27" xfId="121" xr:uid="{00000000-0005-0000-0000-000073000000}"/>
    <cellStyle name="Normal 28" xfId="122" xr:uid="{00000000-0005-0000-0000-000074000000}"/>
    <cellStyle name="Normal 29" xfId="123" xr:uid="{00000000-0005-0000-0000-000075000000}"/>
    <cellStyle name="Normal 3" xfId="124" xr:uid="{00000000-0005-0000-0000-000076000000}"/>
    <cellStyle name="Normal 3 2" xfId="125" xr:uid="{00000000-0005-0000-0000-000077000000}"/>
    <cellStyle name="Normal 30" xfId="117" xr:uid="{00000000-0005-0000-0000-000078000000}"/>
    <cellStyle name="Normal 31" xfId="119" xr:uid="{00000000-0005-0000-0000-000079000000}"/>
    <cellStyle name="Normal 4" xfId="126" xr:uid="{00000000-0005-0000-0000-00007A000000}"/>
    <cellStyle name="Normal 4 2" xfId="127" xr:uid="{00000000-0005-0000-0000-00007B000000}"/>
    <cellStyle name="Normal 5" xfId="128" xr:uid="{00000000-0005-0000-0000-00007C000000}"/>
    <cellStyle name="Normal 6" xfId="129" xr:uid="{00000000-0005-0000-0000-00007D000000}"/>
    <cellStyle name="Normal 7" xfId="130" xr:uid="{00000000-0005-0000-0000-00007E000000}"/>
    <cellStyle name="Normal 8" xfId="131" xr:uid="{00000000-0005-0000-0000-00007F000000}"/>
    <cellStyle name="Normal 9" xfId="132" xr:uid="{00000000-0005-0000-0000-000080000000}"/>
    <cellStyle name="Note 2" xfId="68" xr:uid="{00000000-0005-0000-0000-000081000000}"/>
    <cellStyle name="Note 3" xfId="133" xr:uid="{00000000-0005-0000-0000-000082000000}"/>
    <cellStyle name="Output 2" xfId="134" xr:uid="{00000000-0005-0000-0000-000083000000}"/>
    <cellStyle name="Output 3" xfId="135" xr:uid="{00000000-0005-0000-0000-000084000000}"/>
    <cellStyle name="Percent [2]" xfId="136" xr:uid="{00000000-0005-0000-0000-000085000000}"/>
    <cellStyle name="Title 2" xfId="10" xr:uid="{00000000-0005-0000-0000-000086000000}"/>
    <cellStyle name="Title 3" xfId="5" xr:uid="{00000000-0005-0000-0000-000087000000}"/>
    <cellStyle name="Total 2" xfId="137" xr:uid="{00000000-0005-0000-0000-000088000000}"/>
    <cellStyle name="Total 3" xfId="138" xr:uid="{00000000-0005-0000-0000-000089000000}"/>
    <cellStyle name="Warning Text 2" xfId="139" xr:uid="{00000000-0005-0000-0000-00008A000000}"/>
    <cellStyle name="Warning Text 3" xfId="140" xr:uid="{00000000-0005-0000-0000-00008B000000}"/>
    <cellStyle name="똿뗦먛귟 [0.00]_PRODUCT DETAIL Q1" xfId="141" xr:uid="{00000000-0005-0000-0000-00008C000000}"/>
    <cellStyle name="똿뗦먛귟_PRODUCT DETAIL Q1" xfId="142" xr:uid="{00000000-0005-0000-0000-00008D000000}"/>
    <cellStyle name="믅됞 [0.00]_PRODUCT DETAIL Q1" xfId="143" xr:uid="{00000000-0005-0000-0000-00008E000000}"/>
    <cellStyle name="믅됞_PRODUCT DETAIL Q1" xfId="144" xr:uid="{00000000-0005-0000-0000-00008F000000}"/>
    <cellStyle name="백분율_95" xfId="145" xr:uid="{00000000-0005-0000-0000-000090000000}"/>
    <cellStyle name="뷭?_BOOKSHIP" xfId="146" xr:uid="{00000000-0005-0000-0000-000091000000}"/>
    <cellStyle name="콤마 [0]_1202" xfId="147" xr:uid="{00000000-0005-0000-0000-000092000000}"/>
    <cellStyle name="콤마_1202" xfId="148" xr:uid="{00000000-0005-0000-0000-000093000000}"/>
    <cellStyle name="통화 [0]_1202" xfId="149" xr:uid="{00000000-0005-0000-0000-000094000000}"/>
    <cellStyle name="통화_1202" xfId="120" xr:uid="{00000000-0005-0000-0000-000095000000}"/>
    <cellStyle name="표준_(정보부문)월별인원계획" xfId="150" xr:uid="{00000000-0005-0000-0000-000096000000}"/>
    <cellStyle name="一般_Book1" xfId="2" xr:uid="{00000000-0005-0000-0000-000097000000}"/>
    <cellStyle name="千分位[0]_Book1" xfId="151" xr:uid="{00000000-0005-0000-0000-000098000000}"/>
    <cellStyle name="千分位_Book1" xfId="152" xr:uid="{00000000-0005-0000-0000-000099000000}"/>
    <cellStyle name="貨幣 [0]_Book1" xfId="153" xr:uid="{00000000-0005-0000-0000-00009A000000}"/>
    <cellStyle name="貨幣_Book1" xfId="154" xr:uid="{00000000-0005-0000-0000-00009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36</xdr:row>
      <xdr:rowOff>66675</xdr:rowOff>
    </xdr:from>
    <xdr:to>
      <xdr:col>19</xdr:col>
      <xdr:colOff>0</xdr:colOff>
      <xdr:row>36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564AB80-0DF4-4E4B-94C7-8081A577AAD5}"/>
            </a:ext>
          </a:extLst>
        </xdr:cNvPr>
        <xdr:cNvCxnSpPr/>
      </xdr:nvCxnSpPr>
      <xdr:spPr>
        <a:xfrm>
          <a:off x="1228725" y="4924425"/>
          <a:ext cx="42005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18</xdr:row>
      <xdr:rowOff>58831</xdr:rowOff>
    </xdr:from>
    <xdr:to>
      <xdr:col>7</xdr:col>
      <xdr:colOff>228600</xdr:colOff>
      <xdr:row>18</xdr:row>
      <xdr:rowOff>58831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D7C0EB1-D57E-48D3-987F-40EFBE3E9944}"/>
            </a:ext>
          </a:extLst>
        </xdr:cNvPr>
        <xdr:cNvCxnSpPr/>
      </xdr:nvCxnSpPr>
      <xdr:spPr>
        <a:xfrm>
          <a:off x="1230406" y="2687731"/>
          <a:ext cx="14556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12</xdr:row>
      <xdr:rowOff>66675</xdr:rowOff>
    </xdr:from>
    <xdr:to>
      <xdr:col>3</xdr:col>
      <xdr:colOff>238125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96FB75E-400C-40AF-94C0-AA835AA68402}"/>
            </a:ext>
          </a:extLst>
        </xdr:cNvPr>
        <xdr:cNvCxnSpPr/>
      </xdr:nvCxnSpPr>
      <xdr:spPr>
        <a:xfrm>
          <a:off x="1209675" y="1952625"/>
          <a:ext cx="4953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12</xdr:row>
      <xdr:rowOff>57150</xdr:rowOff>
    </xdr:from>
    <xdr:to>
      <xdr:col>18</xdr:col>
      <xdr:colOff>228600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59CBA9F-A370-41C9-B19F-A5BD076352B4}"/>
            </a:ext>
          </a:extLst>
        </xdr:cNvPr>
        <xdr:cNvCxnSpPr/>
      </xdr:nvCxnSpPr>
      <xdr:spPr>
        <a:xfrm>
          <a:off x="4943475" y="1943100"/>
          <a:ext cx="4667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30</xdr:row>
      <xdr:rowOff>55469</xdr:rowOff>
    </xdr:from>
    <xdr:to>
      <xdr:col>18</xdr:col>
      <xdr:colOff>238125</xdr:colOff>
      <xdr:row>30</xdr:row>
      <xdr:rowOff>55469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7934EB4-5637-4A20-8DC0-EE4773B3E045}"/>
            </a:ext>
          </a:extLst>
        </xdr:cNvPr>
        <xdr:cNvCxnSpPr/>
      </xdr:nvCxnSpPr>
      <xdr:spPr>
        <a:xfrm>
          <a:off x="4695825" y="4170269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30</xdr:row>
      <xdr:rowOff>55469</xdr:rowOff>
    </xdr:from>
    <xdr:to>
      <xdr:col>15</xdr:col>
      <xdr:colOff>219075</xdr:colOff>
      <xdr:row>30</xdr:row>
      <xdr:rowOff>55469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B50BC07A-CF30-45C6-A245-FAC82D1C06D1}"/>
            </a:ext>
          </a:extLst>
        </xdr:cNvPr>
        <xdr:cNvCxnSpPr/>
      </xdr:nvCxnSpPr>
      <xdr:spPr>
        <a:xfrm>
          <a:off x="3209925" y="4170269"/>
          <a:ext cx="1447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57150</xdr:rowOff>
    </xdr:from>
    <xdr:to>
      <xdr:col>15</xdr:col>
      <xdr:colOff>238125</xdr:colOff>
      <xdr:row>12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AFEC6453-B616-4F8F-A960-91C68F9DE167}"/>
            </a:ext>
          </a:extLst>
        </xdr:cNvPr>
        <xdr:cNvCxnSpPr/>
      </xdr:nvCxnSpPr>
      <xdr:spPr>
        <a:xfrm>
          <a:off x="3448050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30</xdr:row>
      <xdr:rowOff>68356</xdr:rowOff>
    </xdr:from>
    <xdr:to>
      <xdr:col>9</xdr:col>
      <xdr:colOff>238125</xdr:colOff>
      <xdr:row>30</xdr:row>
      <xdr:rowOff>68356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1340A7DE-A5FE-442A-953D-6F4682B64AAD}"/>
            </a:ext>
          </a:extLst>
        </xdr:cNvPr>
        <xdr:cNvCxnSpPr/>
      </xdr:nvCxnSpPr>
      <xdr:spPr>
        <a:xfrm>
          <a:off x="1220881" y="4183156"/>
          <a:ext cx="19699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18</xdr:row>
      <xdr:rowOff>58832</xdr:rowOff>
    </xdr:from>
    <xdr:to>
      <xdr:col>17</xdr:col>
      <xdr:colOff>219075</xdr:colOff>
      <xdr:row>18</xdr:row>
      <xdr:rowOff>58832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50AAF85D-11D2-4411-9E7C-B11F6F72197F}"/>
            </a:ext>
          </a:extLst>
        </xdr:cNvPr>
        <xdr:cNvCxnSpPr/>
      </xdr:nvCxnSpPr>
      <xdr:spPr>
        <a:xfrm>
          <a:off x="3943350" y="2687732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20731</xdr:colOff>
      <xdr:row>24</xdr:row>
      <xdr:rowOff>58834</xdr:rowOff>
    </xdr:from>
    <xdr:to>
      <xdr:col>15</xdr:col>
      <xdr:colOff>238125</xdr:colOff>
      <xdr:row>24</xdr:row>
      <xdr:rowOff>58835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269A23CD-28AB-4700-9A37-673FEEB8E5A2}"/>
            </a:ext>
          </a:extLst>
        </xdr:cNvPr>
        <xdr:cNvCxnSpPr/>
      </xdr:nvCxnSpPr>
      <xdr:spPr>
        <a:xfrm flipV="1">
          <a:off x="1982881" y="3430684"/>
          <a:ext cx="2693894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</xdr:row>
      <xdr:rowOff>55469</xdr:rowOff>
    </xdr:from>
    <xdr:to>
      <xdr:col>4</xdr:col>
      <xdr:colOff>238125</xdr:colOff>
      <xdr:row>24</xdr:row>
      <xdr:rowOff>55469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8BD3844D-92F1-4AF7-AE0D-C2552C310E06}"/>
            </a:ext>
          </a:extLst>
        </xdr:cNvPr>
        <xdr:cNvCxnSpPr/>
      </xdr:nvCxnSpPr>
      <xdr:spPr>
        <a:xfrm>
          <a:off x="1228725" y="3427319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18</xdr:row>
      <xdr:rowOff>55469</xdr:rowOff>
    </xdr:from>
    <xdr:to>
      <xdr:col>10</xdr:col>
      <xdr:colOff>238125</xdr:colOff>
      <xdr:row>18</xdr:row>
      <xdr:rowOff>55469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ABC11443-EC58-4A64-9884-D140EEDC6C8E}"/>
            </a:ext>
          </a:extLst>
        </xdr:cNvPr>
        <xdr:cNvCxnSpPr/>
      </xdr:nvCxnSpPr>
      <xdr:spPr>
        <a:xfrm>
          <a:off x="2714625" y="2684369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24</xdr:row>
      <xdr:rowOff>64994</xdr:rowOff>
    </xdr:from>
    <xdr:to>
      <xdr:col>18</xdr:col>
      <xdr:colOff>228600</xdr:colOff>
      <xdr:row>24</xdr:row>
      <xdr:rowOff>64994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B28DA780-367F-41DC-84D4-A38D2B36600B}"/>
            </a:ext>
          </a:extLst>
        </xdr:cNvPr>
        <xdr:cNvCxnSpPr/>
      </xdr:nvCxnSpPr>
      <xdr:spPr>
        <a:xfrm>
          <a:off x="4686300" y="3436844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55469</xdr:rowOff>
    </xdr:from>
    <xdr:to>
      <xdr:col>12</xdr:col>
      <xdr:colOff>219075</xdr:colOff>
      <xdr:row>18</xdr:row>
      <xdr:rowOff>55469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507F8235-BAB5-4A78-B30D-10017AC7810A}"/>
            </a:ext>
          </a:extLst>
        </xdr:cNvPr>
        <xdr:cNvCxnSpPr/>
      </xdr:nvCxnSpPr>
      <xdr:spPr>
        <a:xfrm>
          <a:off x="3448050" y="2684369"/>
          <a:ext cx="466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</xdr:row>
      <xdr:rowOff>57150</xdr:rowOff>
    </xdr:from>
    <xdr:to>
      <xdr:col>9</xdr:col>
      <xdr:colOff>238125</xdr:colOff>
      <xdr:row>12</xdr:row>
      <xdr:rowOff>57150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AE9F38E8-B223-4076-9B78-2A3DD32CEAE6}"/>
            </a:ext>
          </a:extLst>
        </xdr:cNvPr>
        <xdr:cNvCxnSpPr/>
      </xdr:nvCxnSpPr>
      <xdr:spPr>
        <a:xfrm>
          <a:off x="2219325" y="1943100"/>
          <a:ext cx="9715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66675</xdr:rowOff>
    </xdr:from>
    <xdr:to>
      <xdr:col>5</xdr:col>
      <xdr:colOff>238125</xdr:colOff>
      <xdr:row>12</xdr:row>
      <xdr:rowOff>66675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8BB295B4-E3F8-44DE-80F0-8E33F0780DE1}"/>
            </a:ext>
          </a:extLst>
        </xdr:cNvPr>
        <xdr:cNvCxnSpPr/>
      </xdr:nvCxnSpPr>
      <xdr:spPr>
        <a:xfrm>
          <a:off x="1971675" y="1952625"/>
          <a:ext cx="2286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18</xdr:row>
      <xdr:rowOff>64994</xdr:rowOff>
    </xdr:from>
    <xdr:to>
      <xdr:col>18</xdr:col>
      <xdr:colOff>219075</xdr:colOff>
      <xdr:row>18</xdr:row>
      <xdr:rowOff>64994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C7FB695-3E4E-4B00-B6A3-D8FD5C3916BF}"/>
            </a:ext>
          </a:extLst>
        </xdr:cNvPr>
        <xdr:cNvCxnSpPr/>
      </xdr:nvCxnSpPr>
      <xdr:spPr>
        <a:xfrm>
          <a:off x="5181600" y="2693894"/>
          <a:ext cx="219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2598</xdr:colOff>
      <xdr:row>36</xdr:row>
      <xdr:rowOff>57150</xdr:rowOff>
    </xdr:from>
    <xdr:to>
      <xdr:col>12</xdr:col>
      <xdr:colOff>238125</xdr:colOff>
      <xdr:row>36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932F629-A015-4556-92F8-FF412235AA68}"/>
            </a:ext>
          </a:extLst>
        </xdr:cNvPr>
        <xdr:cNvCxnSpPr/>
      </xdr:nvCxnSpPr>
      <xdr:spPr>
        <a:xfrm>
          <a:off x="1221798" y="4914900"/>
          <a:ext cx="271202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630331</xdr:colOff>
      <xdr:row>30</xdr:row>
      <xdr:rowOff>68356</xdr:rowOff>
    </xdr:from>
    <xdr:to>
      <xdr:col>3</xdr:col>
      <xdr:colOff>0</xdr:colOff>
      <xdr:row>30</xdr:row>
      <xdr:rowOff>68356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B78C310-0846-4E94-82FB-8FB8ED964691}"/>
            </a:ext>
          </a:extLst>
        </xdr:cNvPr>
        <xdr:cNvCxnSpPr/>
      </xdr:nvCxnSpPr>
      <xdr:spPr>
        <a:xfrm>
          <a:off x="1211356" y="4183156"/>
          <a:ext cx="2554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55469</xdr:rowOff>
    </xdr:from>
    <xdr:to>
      <xdr:col>16</xdr:col>
      <xdr:colOff>0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4676E33-13AD-4971-88A5-A2C83FE8937B}"/>
            </a:ext>
          </a:extLst>
        </xdr:cNvPr>
        <xdr:cNvCxnSpPr/>
      </xdr:nvCxnSpPr>
      <xdr:spPr>
        <a:xfrm>
          <a:off x="1228725" y="2684369"/>
          <a:ext cx="3457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24</xdr:row>
      <xdr:rowOff>68356</xdr:rowOff>
    </xdr:from>
    <xdr:to>
      <xdr:col>10</xdr:col>
      <xdr:colOff>238125</xdr:colOff>
      <xdr:row>24</xdr:row>
      <xdr:rowOff>68356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7D09286-8B02-4E77-885D-8DD33E574AB7}"/>
            </a:ext>
          </a:extLst>
        </xdr:cNvPr>
        <xdr:cNvCxnSpPr/>
      </xdr:nvCxnSpPr>
      <xdr:spPr>
        <a:xfrm>
          <a:off x="1230406" y="3440206"/>
          <a:ext cx="22081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228600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8C61601-D137-4F4B-A0D2-6135EA4A7EDD}"/>
            </a:ext>
          </a:extLst>
        </xdr:cNvPr>
        <xdr:cNvCxnSpPr/>
      </xdr:nvCxnSpPr>
      <xdr:spPr>
        <a:xfrm>
          <a:off x="1228725" y="1952625"/>
          <a:ext cx="4667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12</xdr:row>
      <xdr:rowOff>47625</xdr:rowOff>
    </xdr:from>
    <xdr:to>
      <xdr:col>15</xdr:col>
      <xdr:colOff>238125</xdr:colOff>
      <xdr:row>12</xdr:row>
      <xdr:rowOff>47625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F18B8B23-C23F-47AA-B59B-DDD7CCA05FDA}"/>
            </a:ext>
          </a:extLst>
        </xdr:cNvPr>
        <xdr:cNvCxnSpPr/>
      </xdr:nvCxnSpPr>
      <xdr:spPr>
        <a:xfrm>
          <a:off x="3467100" y="1933575"/>
          <a:ext cx="12096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20731</xdr:colOff>
      <xdr:row>30</xdr:row>
      <xdr:rowOff>58831</xdr:rowOff>
    </xdr:from>
    <xdr:to>
      <xdr:col>11</xdr:col>
      <xdr:colOff>0</xdr:colOff>
      <xdr:row>30</xdr:row>
      <xdr:rowOff>58831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D51B8DED-F492-48DE-9ECC-ED50A3802B1F}"/>
            </a:ext>
          </a:extLst>
        </xdr:cNvPr>
        <xdr:cNvCxnSpPr/>
      </xdr:nvCxnSpPr>
      <xdr:spPr>
        <a:xfrm>
          <a:off x="2973481" y="4173631"/>
          <a:ext cx="4745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47625</xdr:rowOff>
    </xdr:from>
    <xdr:to>
      <xdr:col>10</xdr:col>
      <xdr:colOff>0</xdr:colOff>
      <xdr:row>12</xdr:row>
      <xdr:rowOff>47625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336F787-08A7-4DAA-91F1-757F3ECD1BFF}"/>
            </a:ext>
          </a:extLst>
        </xdr:cNvPr>
        <xdr:cNvCxnSpPr/>
      </xdr:nvCxnSpPr>
      <xdr:spPr>
        <a:xfrm>
          <a:off x="1971675" y="193357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1681</xdr:colOff>
      <xdr:row>36</xdr:row>
      <xdr:rowOff>58831</xdr:rowOff>
    </xdr:from>
    <xdr:to>
      <xdr:col>18</xdr:col>
      <xdr:colOff>238125</xdr:colOff>
      <xdr:row>36</xdr:row>
      <xdr:rowOff>58831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9981481B-139D-46C1-ADEF-6BFEF9B7FA55}"/>
            </a:ext>
          </a:extLst>
        </xdr:cNvPr>
        <xdr:cNvCxnSpPr/>
      </xdr:nvCxnSpPr>
      <xdr:spPr>
        <a:xfrm>
          <a:off x="3945031" y="4916581"/>
          <a:ext cx="14746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18</xdr:row>
      <xdr:rowOff>58831</xdr:rowOff>
    </xdr:from>
    <xdr:to>
      <xdr:col>17</xdr:col>
      <xdr:colOff>0</xdr:colOff>
      <xdr:row>18</xdr:row>
      <xdr:rowOff>58831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E9610389-F423-4B7B-9A31-5627F0C2E55E}"/>
            </a:ext>
          </a:extLst>
        </xdr:cNvPr>
        <xdr:cNvCxnSpPr/>
      </xdr:nvCxnSpPr>
      <xdr:spPr>
        <a:xfrm>
          <a:off x="4705350" y="2687731"/>
          <a:ext cx="228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30</xdr:row>
      <xdr:rowOff>58831</xdr:rowOff>
    </xdr:from>
    <xdr:to>
      <xdr:col>14</xdr:col>
      <xdr:colOff>9525</xdr:colOff>
      <xdr:row>30</xdr:row>
      <xdr:rowOff>58831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BA84D936-6B6D-493E-9176-408854D7DA8B}"/>
            </a:ext>
          </a:extLst>
        </xdr:cNvPr>
        <xdr:cNvCxnSpPr/>
      </xdr:nvCxnSpPr>
      <xdr:spPr>
        <a:xfrm>
          <a:off x="3438525" y="4173631"/>
          <a:ext cx="7620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1681</xdr:colOff>
      <xdr:row>30</xdr:row>
      <xdr:rowOff>58831</xdr:rowOff>
    </xdr:from>
    <xdr:to>
      <xdr:col>8</xdr:col>
      <xdr:colOff>228600</xdr:colOff>
      <xdr:row>30</xdr:row>
      <xdr:rowOff>58831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8B685205-1EE3-4E84-A970-DDE9ED2A4B88}"/>
            </a:ext>
          </a:extLst>
        </xdr:cNvPr>
        <xdr:cNvCxnSpPr/>
      </xdr:nvCxnSpPr>
      <xdr:spPr>
        <a:xfrm>
          <a:off x="1716181" y="4173631"/>
          <a:ext cx="12175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30</xdr:row>
      <xdr:rowOff>57150</xdr:rowOff>
    </xdr:from>
    <xdr:to>
      <xdr:col>19</xdr:col>
      <xdr:colOff>0</xdr:colOff>
      <xdr:row>30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E0B6FFD-4F4F-478B-8254-BF7D5257138A}"/>
            </a:ext>
          </a:extLst>
        </xdr:cNvPr>
        <xdr:cNvCxnSpPr/>
      </xdr:nvCxnSpPr>
      <xdr:spPr>
        <a:xfrm>
          <a:off x="1228725" y="4171950"/>
          <a:ext cx="42005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18</xdr:row>
      <xdr:rowOff>58831</xdr:rowOff>
    </xdr:from>
    <xdr:to>
      <xdr:col>17</xdr:col>
      <xdr:colOff>238125</xdr:colOff>
      <xdr:row>18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119F01A-FA0C-4A70-BB99-E97E63503CF3}"/>
            </a:ext>
          </a:extLst>
        </xdr:cNvPr>
        <xdr:cNvCxnSpPr/>
      </xdr:nvCxnSpPr>
      <xdr:spPr>
        <a:xfrm>
          <a:off x="1220881" y="2687731"/>
          <a:ext cx="39511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36</xdr:row>
      <xdr:rowOff>55469</xdr:rowOff>
    </xdr:from>
    <xdr:to>
      <xdr:col>18</xdr:col>
      <xdr:colOff>228600</xdr:colOff>
      <xdr:row>36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0EBAFBE-EB12-4EF9-9EFC-AAC4C68F3B65}"/>
            </a:ext>
          </a:extLst>
        </xdr:cNvPr>
        <xdr:cNvCxnSpPr/>
      </xdr:nvCxnSpPr>
      <xdr:spPr>
        <a:xfrm>
          <a:off x="1228725" y="4913219"/>
          <a:ext cx="41814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24</xdr:row>
      <xdr:rowOff>58831</xdr:rowOff>
    </xdr:from>
    <xdr:to>
      <xdr:col>11</xdr:col>
      <xdr:colOff>228600</xdr:colOff>
      <xdr:row>24</xdr:row>
      <xdr:rowOff>58831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74B6AF7-FD3B-4CA0-BB48-18B516FD8C99}"/>
            </a:ext>
          </a:extLst>
        </xdr:cNvPr>
        <xdr:cNvCxnSpPr/>
      </xdr:nvCxnSpPr>
      <xdr:spPr>
        <a:xfrm>
          <a:off x="1230406" y="3430681"/>
          <a:ext cx="24462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238125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5D5C7014-B404-4CFE-B22D-8EA20D5EA6AC}"/>
            </a:ext>
          </a:extLst>
        </xdr:cNvPr>
        <xdr:cNvCxnSpPr/>
      </xdr:nvCxnSpPr>
      <xdr:spPr>
        <a:xfrm>
          <a:off x="1228725" y="19526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18</xdr:col>
      <xdr:colOff>276225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0D6AC46-7EDF-445B-8973-99494AEB02C2}"/>
            </a:ext>
          </a:extLst>
        </xdr:cNvPr>
        <xdr:cNvCxnSpPr/>
      </xdr:nvCxnSpPr>
      <xdr:spPr>
        <a:xfrm>
          <a:off x="4953000" y="1943100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66675</xdr:rowOff>
    </xdr:from>
    <xdr:to>
      <xdr:col>15</xdr:col>
      <xdr:colOff>266700</xdr:colOff>
      <xdr:row>12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24DB522-1901-4AE2-88A6-01D614D5AD72}"/>
            </a:ext>
          </a:extLst>
        </xdr:cNvPr>
        <xdr:cNvCxnSpPr/>
      </xdr:nvCxnSpPr>
      <xdr:spPr>
        <a:xfrm>
          <a:off x="34575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24</xdr:row>
      <xdr:rowOff>57150</xdr:rowOff>
    </xdr:from>
    <xdr:to>
      <xdr:col>18</xdr:col>
      <xdr:colOff>238125</xdr:colOff>
      <xdr:row>24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24B1616-1E49-4085-A5C4-573856C3AB20}"/>
            </a:ext>
          </a:extLst>
        </xdr:cNvPr>
        <xdr:cNvCxnSpPr/>
      </xdr:nvCxnSpPr>
      <xdr:spPr>
        <a:xfrm>
          <a:off x="4953000" y="3429000"/>
          <a:ext cx="466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24</xdr:row>
      <xdr:rowOff>57150</xdr:rowOff>
    </xdr:from>
    <xdr:to>
      <xdr:col>16</xdr:col>
      <xdr:colOff>238125</xdr:colOff>
      <xdr:row>24</xdr:row>
      <xdr:rowOff>57150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17572D94-A678-4928-882E-0300B6B1564F}"/>
            </a:ext>
          </a:extLst>
        </xdr:cNvPr>
        <xdr:cNvCxnSpPr/>
      </xdr:nvCxnSpPr>
      <xdr:spPr>
        <a:xfrm>
          <a:off x="3705225" y="3429000"/>
          <a:ext cx="1219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57150</xdr:rowOff>
    </xdr:from>
    <xdr:to>
      <xdr:col>10</xdr:col>
      <xdr:colOff>0</xdr:colOff>
      <xdr:row>12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EC135B6-7256-4176-AE8D-9E7F4A82B106}"/>
            </a:ext>
          </a:extLst>
        </xdr:cNvPr>
        <xdr:cNvCxnSpPr/>
      </xdr:nvCxnSpPr>
      <xdr:spPr>
        <a:xfrm>
          <a:off x="19716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</xdr:colOff>
      <xdr:row>18</xdr:row>
      <xdr:rowOff>57150</xdr:rowOff>
    </xdr:from>
    <xdr:to>
      <xdr:col>19</xdr:col>
      <xdr:colOff>11430</xdr:colOff>
      <xdr:row>18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167CFE33-46CF-44F5-BE13-2AE4E8E9C905}"/>
            </a:ext>
          </a:extLst>
        </xdr:cNvPr>
        <xdr:cNvCxnSpPr/>
      </xdr:nvCxnSpPr>
      <xdr:spPr>
        <a:xfrm>
          <a:off x="5189220" y="2686050"/>
          <a:ext cx="25146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42</xdr:row>
      <xdr:rowOff>57150</xdr:rowOff>
    </xdr:from>
    <xdr:to>
      <xdr:col>18</xdr:col>
      <xdr:colOff>228600</xdr:colOff>
      <xdr:row>42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B757692D-77C6-4EA2-93FC-BD3202D32B32}"/>
            </a:ext>
          </a:extLst>
        </xdr:cNvPr>
        <xdr:cNvCxnSpPr/>
      </xdr:nvCxnSpPr>
      <xdr:spPr>
        <a:xfrm>
          <a:off x="4695825" y="5657850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18</xdr:row>
      <xdr:rowOff>68356</xdr:rowOff>
    </xdr:from>
    <xdr:to>
      <xdr:col>17</xdr:col>
      <xdr:colOff>219075</xdr:colOff>
      <xdr:row>18</xdr:row>
      <xdr:rowOff>68356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951A2E0-91A5-4A77-AF52-FA8E1BBD8B0C}"/>
            </a:ext>
          </a:extLst>
        </xdr:cNvPr>
        <xdr:cNvCxnSpPr/>
      </xdr:nvCxnSpPr>
      <xdr:spPr>
        <a:xfrm>
          <a:off x="1230406" y="2697256"/>
          <a:ext cx="39226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36</xdr:row>
      <xdr:rowOff>45944</xdr:rowOff>
    </xdr:from>
    <xdr:to>
      <xdr:col>12</xdr:col>
      <xdr:colOff>238125</xdr:colOff>
      <xdr:row>36</xdr:row>
      <xdr:rowOff>45944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FF42A87-C10C-4BFC-8DED-9D6FAB30A772}"/>
            </a:ext>
          </a:extLst>
        </xdr:cNvPr>
        <xdr:cNvCxnSpPr/>
      </xdr:nvCxnSpPr>
      <xdr:spPr>
        <a:xfrm>
          <a:off x="1476375" y="4903694"/>
          <a:ext cx="24574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24</xdr:row>
      <xdr:rowOff>68356</xdr:rowOff>
    </xdr:from>
    <xdr:to>
      <xdr:col>3</xdr:col>
      <xdr:colOff>0</xdr:colOff>
      <xdr:row>24</xdr:row>
      <xdr:rowOff>68356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94EBBE1-F7E3-4FE2-B831-CF30BC7BC919}"/>
            </a:ext>
          </a:extLst>
        </xdr:cNvPr>
        <xdr:cNvCxnSpPr/>
      </xdr:nvCxnSpPr>
      <xdr:spPr>
        <a:xfrm>
          <a:off x="1230406" y="3440206"/>
          <a:ext cx="2364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228600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9DDE116-D2F7-4713-92E6-BF1E9D182B8E}"/>
            </a:ext>
          </a:extLst>
        </xdr:cNvPr>
        <xdr:cNvCxnSpPr/>
      </xdr:nvCxnSpPr>
      <xdr:spPr>
        <a:xfrm>
          <a:off x="1228725" y="1952625"/>
          <a:ext cx="4667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17</xdr:col>
      <xdr:colOff>238125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4F99622-8DC6-4B90-8987-3D1AE344DDE0}"/>
            </a:ext>
          </a:extLst>
        </xdr:cNvPr>
        <xdr:cNvCxnSpPr/>
      </xdr:nvCxnSpPr>
      <xdr:spPr>
        <a:xfrm>
          <a:off x="4953000" y="1943100"/>
          <a:ext cx="2190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66675</xdr:rowOff>
    </xdr:from>
    <xdr:to>
      <xdr:col>15</xdr:col>
      <xdr:colOff>266700</xdr:colOff>
      <xdr:row>12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7D043BC-B1D5-4A3F-8D14-692CE525AECD}"/>
            </a:ext>
          </a:extLst>
        </xdr:cNvPr>
        <xdr:cNvCxnSpPr/>
      </xdr:nvCxnSpPr>
      <xdr:spPr>
        <a:xfrm>
          <a:off x="34575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24</xdr:row>
      <xdr:rowOff>58832</xdr:rowOff>
    </xdr:from>
    <xdr:to>
      <xdr:col>19</xdr:col>
      <xdr:colOff>0</xdr:colOff>
      <xdr:row>24</xdr:row>
      <xdr:rowOff>58832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C50A0DC-0EE7-42EA-87F0-5754A1A12BE5}"/>
            </a:ext>
          </a:extLst>
        </xdr:cNvPr>
        <xdr:cNvCxnSpPr/>
      </xdr:nvCxnSpPr>
      <xdr:spPr>
        <a:xfrm>
          <a:off x="1495425" y="3430682"/>
          <a:ext cx="39338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</xdr:colOff>
      <xdr:row>30</xdr:row>
      <xdr:rowOff>68357</xdr:rowOff>
    </xdr:from>
    <xdr:to>
      <xdr:col>19</xdr:col>
      <xdr:colOff>0</xdr:colOff>
      <xdr:row>30</xdr:row>
      <xdr:rowOff>68357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680261AE-C38A-48D9-9CD1-9DDD2CD08A47}"/>
            </a:ext>
          </a:extLst>
        </xdr:cNvPr>
        <xdr:cNvCxnSpPr/>
      </xdr:nvCxnSpPr>
      <xdr:spPr>
        <a:xfrm>
          <a:off x="4219575" y="4183157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8404</xdr:colOff>
      <xdr:row>30</xdr:row>
      <xdr:rowOff>68357</xdr:rowOff>
    </xdr:from>
    <xdr:to>
      <xdr:col>10</xdr:col>
      <xdr:colOff>238125</xdr:colOff>
      <xdr:row>30</xdr:row>
      <xdr:rowOff>68357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3B43E5D9-174B-477F-8012-6D73D3F34485}"/>
            </a:ext>
          </a:extLst>
        </xdr:cNvPr>
        <xdr:cNvCxnSpPr/>
      </xdr:nvCxnSpPr>
      <xdr:spPr>
        <a:xfrm>
          <a:off x="1227604" y="4183157"/>
          <a:ext cx="221092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66675</xdr:rowOff>
    </xdr:from>
    <xdr:to>
      <xdr:col>10</xdr:col>
      <xdr:colOff>0</xdr:colOff>
      <xdr:row>12</xdr:row>
      <xdr:rowOff>66675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8737846B-1879-4DA2-87EB-D5712454F4FC}"/>
            </a:ext>
          </a:extLst>
        </xdr:cNvPr>
        <xdr:cNvCxnSpPr/>
      </xdr:nvCxnSpPr>
      <xdr:spPr>
        <a:xfrm>
          <a:off x="19716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36</xdr:row>
      <xdr:rowOff>58831</xdr:rowOff>
    </xdr:from>
    <xdr:to>
      <xdr:col>2</xdr:col>
      <xdr:colOff>238125</xdr:colOff>
      <xdr:row>36</xdr:row>
      <xdr:rowOff>58831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7D81DFD1-2591-4258-98DF-ADD52E498D6D}"/>
            </a:ext>
          </a:extLst>
        </xdr:cNvPr>
        <xdr:cNvCxnSpPr/>
      </xdr:nvCxnSpPr>
      <xdr:spPr>
        <a:xfrm>
          <a:off x="1220881" y="4916581"/>
          <a:ext cx="2364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18</xdr:row>
      <xdr:rowOff>57150</xdr:rowOff>
    </xdr:from>
    <xdr:to>
      <xdr:col>6</xdr:col>
      <xdr:colOff>9525</xdr:colOff>
      <xdr:row>18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0F9239C-FDB6-434F-8CD2-08B86E7A2D90}"/>
            </a:ext>
          </a:extLst>
        </xdr:cNvPr>
        <xdr:cNvCxnSpPr/>
      </xdr:nvCxnSpPr>
      <xdr:spPr>
        <a:xfrm>
          <a:off x="1238250" y="2686050"/>
          <a:ext cx="981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24</xdr:row>
      <xdr:rowOff>58831</xdr:rowOff>
    </xdr:from>
    <xdr:to>
      <xdr:col>17</xdr:col>
      <xdr:colOff>238125</xdr:colOff>
      <xdr:row>24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BA7F8F3-84FD-4282-838D-4FA9E8915695}"/>
            </a:ext>
          </a:extLst>
        </xdr:cNvPr>
        <xdr:cNvCxnSpPr/>
      </xdr:nvCxnSpPr>
      <xdr:spPr>
        <a:xfrm>
          <a:off x="1230406" y="3430681"/>
          <a:ext cx="39416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12</xdr:row>
      <xdr:rowOff>57150</xdr:rowOff>
    </xdr:from>
    <xdr:to>
      <xdr:col>4</xdr:col>
      <xdr:colOff>0</xdr:colOff>
      <xdr:row>12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5B57A5C-4494-4DCE-B0CA-3EAB8185328D}"/>
            </a:ext>
          </a:extLst>
        </xdr:cNvPr>
        <xdr:cNvCxnSpPr/>
      </xdr:nvCxnSpPr>
      <xdr:spPr>
        <a:xfrm>
          <a:off x="1209675" y="1943100"/>
          <a:ext cx="5048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</xdr:row>
      <xdr:rowOff>57150</xdr:rowOff>
    </xdr:from>
    <xdr:to>
      <xdr:col>18</xdr:col>
      <xdr:colOff>9525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8C008AF-B1FD-4FD0-8EF3-A2E2951E6A29}"/>
            </a:ext>
          </a:extLst>
        </xdr:cNvPr>
        <xdr:cNvCxnSpPr/>
      </xdr:nvCxnSpPr>
      <xdr:spPr>
        <a:xfrm>
          <a:off x="4933950" y="1943100"/>
          <a:ext cx="2571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18</xdr:row>
      <xdr:rowOff>57150</xdr:rowOff>
    </xdr:from>
    <xdr:to>
      <xdr:col>18</xdr:col>
      <xdr:colOff>0</xdr:colOff>
      <xdr:row>18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D1D982BE-7B68-4E83-99E2-71E680C3151E}"/>
            </a:ext>
          </a:extLst>
        </xdr:cNvPr>
        <xdr:cNvCxnSpPr/>
      </xdr:nvCxnSpPr>
      <xdr:spPr>
        <a:xfrm>
          <a:off x="2228850" y="2686050"/>
          <a:ext cx="2952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36</xdr:row>
      <xdr:rowOff>57150</xdr:rowOff>
    </xdr:from>
    <xdr:to>
      <xdr:col>17</xdr:col>
      <xdr:colOff>238125</xdr:colOff>
      <xdr:row>36</xdr:row>
      <xdr:rowOff>57150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AC665EA-DF7A-4586-8B46-8C423E48FFAD}"/>
            </a:ext>
          </a:extLst>
        </xdr:cNvPr>
        <xdr:cNvCxnSpPr/>
      </xdr:nvCxnSpPr>
      <xdr:spPr>
        <a:xfrm>
          <a:off x="1238250" y="4914900"/>
          <a:ext cx="39338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30</xdr:row>
      <xdr:rowOff>57150</xdr:rowOff>
    </xdr:from>
    <xdr:to>
      <xdr:col>15</xdr:col>
      <xdr:colOff>228600</xdr:colOff>
      <xdr:row>30</xdr:row>
      <xdr:rowOff>57150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9ABB69C5-798A-4122-BAD1-F60919E12557}"/>
            </a:ext>
          </a:extLst>
        </xdr:cNvPr>
        <xdr:cNvCxnSpPr/>
      </xdr:nvCxnSpPr>
      <xdr:spPr>
        <a:xfrm>
          <a:off x="1228725" y="4171950"/>
          <a:ext cx="34385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66675</xdr:rowOff>
    </xdr:from>
    <xdr:to>
      <xdr:col>9</xdr:col>
      <xdr:colOff>238125</xdr:colOff>
      <xdr:row>12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A2DA4B7-7A09-4E8F-8A70-E48D225C3888}"/>
            </a:ext>
          </a:extLst>
        </xdr:cNvPr>
        <xdr:cNvCxnSpPr/>
      </xdr:nvCxnSpPr>
      <xdr:spPr>
        <a:xfrm>
          <a:off x="1962150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66675</xdr:rowOff>
    </xdr:from>
    <xdr:to>
      <xdr:col>16</xdr:col>
      <xdr:colOff>0</xdr:colOff>
      <xdr:row>12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645A4D7-B094-4398-ADAF-99A174BE4D1A}"/>
            </a:ext>
          </a:extLst>
        </xdr:cNvPr>
        <xdr:cNvCxnSpPr/>
      </xdr:nvCxnSpPr>
      <xdr:spPr>
        <a:xfrm>
          <a:off x="34575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12</xdr:row>
      <xdr:rowOff>57150</xdr:rowOff>
    </xdr:from>
    <xdr:to>
      <xdr:col>3</xdr:col>
      <xdr:colOff>228600</xdr:colOff>
      <xdr:row>12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25FFBD2-7E0A-4061-8E24-86EDA1183688}"/>
            </a:ext>
          </a:extLst>
        </xdr:cNvPr>
        <xdr:cNvCxnSpPr/>
      </xdr:nvCxnSpPr>
      <xdr:spPr>
        <a:xfrm>
          <a:off x="1209675" y="1943100"/>
          <a:ext cx="4857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12</xdr:row>
      <xdr:rowOff>66675</xdr:rowOff>
    </xdr:from>
    <xdr:to>
      <xdr:col>18</xdr:col>
      <xdr:colOff>238125</xdr:colOff>
      <xdr:row>12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5FFB240-7CFD-4692-822A-2E9B4740603C}"/>
            </a:ext>
          </a:extLst>
        </xdr:cNvPr>
        <xdr:cNvCxnSpPr/>
      </xdr:nvCxnSpPr>
      <xdr:spPr>
        <a:xfrm>
          <a:off x="4943475" y="1952625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16</xdr:col>
      <xdr:colOff>0</xdr:colOff>
      <xdr:row>12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A4A7ABE-A084-4E2B-A947-0D8E4389D550}"/>
            </a:ext>
          </a:extLst>
        </xdr:cNvPr>
        <xdr:cNvCxnSpPr/>
      </xdr:nvCxnSpPr>
      <xdr:spPr>
        <a:xfrm>
          <a:off x="34575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36</xdr:row>
      <xdr:rowOff>57150</xdr:rowOff>
    </xdr:from>
    <xdr:to>
      <xdr:col>17</xdr:col>
      <xdr:colOff>238125</xdr:colOff>
      <xdr:row>36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65801E9-20DA-4BED-BEC2-46513EFADF01}"/>
            </a:ext>
          </a:extLst>
        </xdr:cNvPr>
        <xdr:cNvCxnSpPr/>
      </xdr:nvCxnSpPr>
      <xdr:spPr>
        <a:xfrm>
          <a:off x="1238250" y="4914900"/>
          <a:ext cx="39338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30</xdr:row>
      <xdr:rowOff>57150</xdr:rowOff>
    </xdr:from>
    <xdr:to>
      <xdr:col>17</xdr:col>
      <xdr:colOff>228600</xdr:colOff>
      <xdr:row>30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3D1DF0A-CDB4-4D77-B085-6C2DB15710CA}"/>
            </a:ext>
          </a:extLst>
        </xdr:cNvPr>
        <xdr:cNvCxnSpPr/>
      </xdr:nvCxnSpPr>
      <xdr:spPr>
        <a:xfrm>
          <a:off x="1228725" y="4171950"/>
          <a:ext cx="39338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18</xdr:row>
      <xdr:rowOff>58831</xdr:rowOff>
    </xdr:from>
    <xdr:to>
      <xdr:col>12</xdr:col>
      <xdr:colOff>238125</xdr:colOff>
      <xdr:row>18</xdr:row>
      <xdr:rowOff>58831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1398369-D575-4B3D-92C9-17584CF18FA3}"/>
            </a:ext>
          </a:extLst>
        </xdr:cNvPr>
        <xdr:cNvCxnSpPr/>
      </xdr:nvCxnSpPr>
      <xdr:spPr>
        <a:xfrm>
          <a:off x="1230406" y="2687731"/>
          <a:ext cx="27034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57150</xdr:rowOff>
    </xdr:from>
    <xdr:to>
      <xdr:col>6</xdr:col>
      <xdr:colOff>9525</xdr:colOff>
      <xdr:row>24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3C2A52C-0FA7-4763-A2E6-590707BF44E3}"/>
            </a:ext>
          </a:extLst>
        </xdr:cNvPr>
        <xdr:cNvCxnSpPr/>
      </xdr:nvCxnSpPr>
      <xdr:spPr>
        <a:xfrm>
          <a:off x="1238250" y="2686050"/>
          <a:ext cx="981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24</xdr:row>
      <xdr:rowOff>57150</xdr:rowOff>
    </xdr:from>
    <xdr:to>
      <xdr:col>18</xdr:col>
      <xdr:colOff>0</xdr:colOff>
      <xdr:row>24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A779E0C-B336-4EE9-89DA-5111D9DFD1DA}"/>
            </a:ext>
          </a:extLst>
        </xdr:cNvPr>
        <xdr:cNvCxnSpPr/>
      </xdr:nvCxnSpPr>
      <xdr:spPr>
        <a:xfrm>
          <a:off x="2228850" y="2686050"/>
          <a:ext cx="2952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18</xdr:row>
      <xdr:rowOff>57150</xdr:rowOff>
    </xdr:from>
    <xdr:to>
      <xdr:col>18</xdr:col>
      <xdr:colOff>0</xdr:colOff>
      <xdr:row>18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E97526D-0C30-4EB9-AADC-25B4C3A08188}"/>
            </a:ext>
          </a:extLst>
        </xdr:cNvPr>
        <xdr:cNvCxnSpPr/>
      </xdr:nvCxnSpPr>
      <xdr:spPr>
        <a:xfrm>
          <a:off x="3943350" y="2686050"/>
          <a:ext cx="1238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66675</xdr:rowOff>
    </xdr:from>
    <xdr:to>
      <xdr:col>9</xdr:col>
      <xdr:colOff>238125</xdr:colOff>
      <xdr:row>12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BF33BA16-8D23-4C28-B0E1-73F461F8044A}"/>
            </a:ext>
          </a:extLst>
        </xdr:cNvPr>
        <xdr:cNvCxnSpPr/>
      </xdr:nvCxnSpPr>
      <xdr:spPr>
        <a:xfrm>
          <a:off x="1962150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12</xdr:row>
      <xdr:rowOff>47625</xdr:rowOff>
    </xdr:from>
    <xdr:to>
      <xdr:col>10</xdr:col>
      <xdr:colOff>0</xdr:colOff>
      <xdr:row>12</xdr:row>
      <xdr:rowOff>47625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A1ED700-44FC-429A-9A5E-D2155DD2806A}"/>
            </a:ext>
          </a:extLst>
        </xdr:cNvPr>
        <xdr:cNvCxnSpPr/>
      </xdr:nvCxnSpPr>
      <xdr:spPr>
        <a:xfrm>
          <a:off x="2714625" y="1933575"/>
          <a:ext cx="4857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12</xdr:row>
      <xdr:rowOff>66675</xdr:rowOff>
    </xdr:from>
    <xdr:to>
      <xdr:col>18</xdr:col>
      <xdr:colOff>19050</xdr:colOff>
      <xdr:row>12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E2890C1-3495-4893-B88A-D691898DF7E6}"/>
            </a:ext>
          </a:extLst>
        </xdr:cNvPr>
        <xdr:cNvCxnSpPr/>
      </xdr:nvCxnSpPr>
      <xdr:spPr>
        <a:xfrm>
          <a:off x="4943475" y="1952625"/>
          <a:ext cx="2571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36</xdr:row>
      <xdr:rowOff>55469</xdr:rowOff>
    </xdr:from>
    <xdr:to>
      <xdr:col>7</xdr:col>
      <xdr:colOff>0</xdr:colOff>
      <xdr:row>36</xdr:row>
      <xdr:rowOff>55469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E320759-7BED-49B0-AF06-4F1F0B06C91D}"/>
            </a:ext>
          </a:extLst>
        </xdr:cNvPr>
        <xdr:cNvCxnSpPr/>
      </xdr:nvCxnSpPr>
      <xdr:spPr>
        <a:xfrm>
          <a:off x="1238250" y="4913219"/>
          <a:ext cx="1219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18</xdr:row>
      <xdr:rowOff>58831</xdr:rowOff>
    </xdr:from>
    <xdr:to>
      <xdr:col>8</xdr:col>
      <xdr:colOff>0</xdr:colOff>
      <xdr:row>18</xdr:row>
      <xdr:rowOff>58831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2FE2DF8-1381-4664-A940-70EC9020A512}"/>
            </a:ext>
          </a:extLst>
        </xdr:cNvPr>
        <xdr:cNvCxnSpPr/>
      </xdr:nvCxnSpPr>
      <xdr:spPr>
        <a:xfrm>
          <a:off x="1230406" y="2687731"/>
          <a:ext cx="14746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18</xdr:row>
      <xdr:rowOff>55469</xdr:rowOff>
    </xdr:from>
    <xdr:to>
      <xdr:col>16</xdr:col>
      <xdr:colOff>238125</xdr:colOff>
      <xdr:row>18</xdr:row>
      <xdr:rowOff>55469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33D9E57-990E-44E4-B244-FF428CE6CAA9}"/>
            </a:ext>
          </a:extLst>
        </xdr:cNvPr>
        <xdr:cNvCxnSpPr/>
      </xdr:nvCxnSpPr>
      <xdr:spPr>
        <a:xfrm>
          <a:off x="2724150" y="2684369"/>
          <a:ext cx="22002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24</xdr:row>
      <xdr:rowOff>58831</xdr:rowOff>
    </xdr:from>
    <xdr:to>
      <xdr:col>7</xdr:col>
      <xdr:colOff>238125</xdr:colOff>
      <xdr:row>24</xdr:row>
      <xdr:rowOff>58831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F433DC5F-DDDF-4634-9F64-75421A79FE4E}"/>
            </a:ext>
          </a:extLst>
        </xdr:cNvPr>
        <xdr:cNvCxnSpPr/>
      </xdr:nvCxnSpPr>
      <xdr:spPr>
        <a:xfrm>
          <a:off x="1230406" y="3430681"/>
          <a:ext cx="14651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30</xdr:row>
      <xdr:rowOff>58831</xdr:rowOff>
    </xdr:from>
    <xdr:to>
      <xdr:col>6</xdr:col>
      <xdr:colOff>228600</xdr:colOff>
      <xdr:row>30</xdr:row>
      <xdr:rowOff>58831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DBA42032-564C-485E-BC04-E0FEDD4961EB}"/>
            </a:ext>
          </a:extLst>
        </xdr:cNvPr>
        <xdr:cNvCxnSpPr/>
      </xdr:nvCxnSpPr>
      <xdr:spPr>
        <a:xfrm>
          <a:off x="1230406" y="4173631"/>
          <a:ext cx="12079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30</xdr:row>
      <xdr:rowOff>55469</xdr:rowOff>
    </xdr:from>
    <xdr:to>
      <xdr:col>16</xdr:col>
      <xdr:colOff>238125</xdr:colOff>
      <xdr:row>30</xdr:row>
      <xdr:rowOff>55469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EB6688B1-A9BA-40A6-8103-44F33A43E14B}"/>
            </a:ext>
          </a:extLst>
        </xdr:cNvPr>
        <xdr:cNvCxnSpPr/>
      </xdr:nvCxnSpPr>
      <xdr:spPr>
        <a:xfrm>
          <a:off x="2724150" y="2684369"/>
          <a:ext cx="24479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36</xdr:row>
      <xdr:rowOff>55469</xdr:rowOff>
    </xdr:from>
    <xdr:to>
      <xdr:col>16</xdr:col>
      <xdr:colOff>238125</xdr:colOff>
      <xdr:row>36</xdr:row>
      <xdr:rowOff>55469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4A402F8B-30D5-4CE0-BE23-C89D066E60FD}"/>
            </a:ext>
          </a:extLst>
        </xdr:cNvPr>
        <xdr:cNvCxnSpPr/>
      </xdr:nvCxnSpPr>
      <xdr:spPr>
        <a:xfrm>
          <a:off x="2476500" y="4913219"/>
          <a:ext cx="24479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24</xdr:row>
      <xdr:rowOff>64994</xdr:rowOff>
    </xdr:from>
    <xdr:to>
      <xdr:col>16</xdr:col>
      <xdr:colOff>238125</xdr:colOff>
      <xdr:row>24</xdr:row>
      <xdr:rowOff>64994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71B60590-1A8B-48C5-B3F5-2E4430578268}"/>
            </a:ext>
          </a:extLst>
        </xdr:cNvPr>
        <xdr:cNvCxnSpPr/>
      </xdr:nvCxnSpPr>
      <xdr:spPr>
        <a:xfrm>
          <a:off x="2714625" y="3436844"/>
          <a:ext cx="2209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57150</xdr:rowOff>
    </xdr:from>
    <xdr:to>
      <xdr:col>4</xdr:col>
      <xdr:colOff>0</xdr:colOff>
      <xdr:row>12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CA3B16AD-2865-452A-9BA8-27C318BBA697}"/>
            </a:ext>
          </a:extLst>
        </xdr:cNvPr>
        <xdr:cNvCxnSpPr/>
      </xdr:nvCxnSpPr>
      <xdr:spPr>
        <a:xfrm>
          <a:off x="1228725" y="1943100"/>
          <a:ext cx="4857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57150</xdr:rowOff>
    </xdr:from>
    <xdr:to>
      <xdr:col>7</xdr:col>
      <xdr:colOff>238125</xdr:colOff>
      <xdr:row>12</xdr:row>
      <xdr:rowOff>57150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2DEDAA04-7CD8-488C-8004-ED3FD18A9DE6}"/>
            </a:ext>
          </a:extLst>
        </xdr:cNvPr>
        <xdr:cNvCxnSpPr/>
      </xdr:nvCxnSpPr>
      <xdr:spPr>
        <a:xfrm>
          <a:off x="1971675" y="1943100"/>
          <a:ext cx="7239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57150</xdr:rowOff>
    </xdr:from>
    <xdr:to>
      <xdr:col>15</xdr:col>
      <xdr:colOff>238125</xdr:colOff>
      <xdr:row>12</xdr:row>
      <xdr:rowOff>57150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83A19081-A0FB-4963-8B70-0178FE31F240}"/>
            </a:ext>
          </a:extLst>
        </xdr:cNvPr>
        <xdr:cNvCxnSpPr/>
      </xdr:nvCxnSpPr>
      <xdr:spPr>
        <a:xfrm>
          <a:off x="3448050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22412</xdr:colOff>
      <xdr:row>30</xdr:row>
      <xdr:rowOff>68357</xdr:rowOff>
    </xdr:from>
    <xdr:to>
      <xdr:col>11</xdr:col>
      <xdr:colOff>228600</xdr:colOff>
      <xdr:row>30</xdr:row>
      <xdr:rowOff>68357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B7ACD71-BC75-4E32-864C-D4C322ABD156}"/>
            </a:ext>
          </a:extLst>
        </xdr:cNvPr>
        <xdr:cNvCxnSpPr/>
      </xdr:nvCxnSpPr>
      <xdr:spPr>
        <a:xfrm>
          <a:off x="1241612" y="4183157"/>
          <a:ext cx="243503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35299</xdr:colOff>
      <xdr:row>36</xdr:row>
      <xdr:rowOff>57150</xdr:rowOff>
    </xdr:from>
    <xdr:to>
      <xdr:col>6</xdr:col>
      <xdr:colOff>228600</xdr:colOff>
      <xdr:row>36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29004CE-BAC0-466E-96B5-48F27DE838DF}"/>
            </a:ext>
          </a:extLst>
        </xdr:cNvPr>
        <xdr:cNvCxnSpPr/>
      </xdr:nvCxnSpPr>
      <xdr:spPr>
        <a:xfrm>
          <a:off x="1254499" y="4914900"/>
          <a:ext cx="1183901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55469</xdr:rowOff>
    </xdr:from>
    <xdr:to>
      <xdr:col>16</xdr:col>
      <xdr:colOff>228600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F4ACF47-B06B-4E9F-BB9A-C394CB13DB5D}"/>
            </a:ext>
          </a:extLst>
        </xdr:cNvPr>
        <xdr:cNvCxnSpPr/>
      </xdr:nvCxnSpPr>
      <xdr:spPr>
        <a:xfrm>
          <a:off x="1228725" y="2684369"/>
          <a:ext cx="36861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24</xdr:row>
      <xdr:rowOff>68356</xdr:rowOff>
    </xdr:from>
    <xdr:to>
      <xdr:col>16</xdr:col>
      <xdr:colOff>238125</xdr:colOff>
      <xdr:row>24</xdr:row>
      <xdr:rowOff>68356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88964C9-5D31-455B-A1ED-7B55B769CB2E}"/>
            </a:ext>
          </a:extLst>
        </xdr:cNvPr>
        <xdr:cNvCxnSpPr/>
      </xdr:nvCxnSpPr>
      <xdr:spPr>
        <a:xfrm>
          <a:off x="1230406" y="3440206"/>
          <a:ext cx="36940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4</xdr:col>
      <xdr:colOff>0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2F6A8D2-5D65-4B38-9A4A-1A091CBBDDBD}"/>
            </a:ext>
          </a:extLst>
        </xdr:cNvPr>
        <xdr:cNvCxnSpPr/>
      </xdr:nvCxnSpPr>
      <xdr:spPr>
        <a:xfrm>
          <a:off x="1228725" y="1952625"/>
          <a:ext cx="4857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15</xdr:col>
      <xdr:colOff>228600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2DABBC2-1499-4610-9C71-E046F6919836}"/>
            </a:ext>
          </a:extLst>
        </xdr:cNvPr>
        <xdr:cNvCxnSpPr/>
      </xdr:nvCxnSpPr>
      <xdr:spPr>
        <a:xfrm>
          <a:off x="3457575" y="1943100"/>
          <a:ext cx="12096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36</xdr:row>
      <xdr:rowOff>57150</xdr:rowOff>
    </xdr:from>
    <xdr:to>
      <xdr:col>16</xdr:col>
      <xdr:colOff>238125</xdr:colOff>
      <xdr:row>36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7B676EA4-A438-4E79-9B91-01CD2E88E736}"/>
            </a:ext>
          </a:extLst>
        </xdr:cNvPr>
        <xdr:cNvCxnSpPr/>
      </xdr:nvCxnSpPr>
      <xdr:spPr>
        <a:xfrm>
          <a:off x="2476500" y="4914900"/>
          <a:ext cx="24479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30</xdr:row>
      <xdr:rowOff>66675</xdr:rowOff>
    </xdr:from>
    <xdr:to>
      <xdr:col>16</xdr:col>
      <xdr:colOff>238125</xdr:colOff>
      <xdr:row>30</xdr:row>
      <xdr:rowOff>66675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17741EFF-C052-4BEE-A8F2-2DE58C23EADE}"/>
            </a:ext>
          </a:extLst>
        </xdr:cNvPr>
        <xdr:cNvCxnSpPr/>
      </xdr:nvCxnSpPr>
      <xdr:spPr>
        <a:xfrm>
          <a:off x="3695700" y="4181475"/>
          <a:ext cx="1228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57150</xdr:rowOff>
    </xdr:from>
    <xdr:to>
      <xdr:col>10</xdr:col>
      <xdr:colOff>0</xdr:colOff>
      <xdr:row>12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E577A9D-9C88-4101-A41A-A22252AA45F0}"/>
            </a:ext>
          </a:extLst>
        </xdr:cNvPr>
        <xdr:cNvCxnSpPr/>
      </xdr:nvCxnSpPr>
      <xdr:spPr>
        <a:xfrm>
          <a:off x="19716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18</xdr:row>
      <xdr:rowOff>57150</xdr:rowOff>
    </xdr:from>
    <xdr:to>
      <xdr:col>7</xdr:col>
      <xdr:colOff>0</xdr:colOff>
      <xdr:row>18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32496D3-A872-41AE-902C-4571894F86F4}"/>
            </a:ext>
          </a:extLst>
        </xdr:cNvPr>
        <xdr:cNvCxnSpPr/>
      </xdr:nvCxnSpPr>
      <xdr:spPr>
        <a:xfrm>
          <a:off x="1228725" y="2686050"/>
          <a:ext cx="1228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30</xdr:row>
      <xdr:rowOff>58831</xdr:rowOff>
    </xdr:from>
    <xdr:to>
      <xdr:col>18</xdr:col>
      <xdr:colOff>219075</xdr:colOff>
      <xdr:row>30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28CF473-E3EC-4F49-B2D1-72698399EE28}"/>
            </a:ext>
          </a:extLst>
        </xdr:cNvPr>
        <xdr:cNvCxnSpPr/>
      </xdr:nvCxnSpPr>
      <xdr:spPr>
        <a:xfrm>
          <a:off x="1220881" y="4173631"/>
          <a:ext cx="41797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55469</xdr:rowOff>
    </xdr:from>
    <xdr:to>
      <xdr:col>13</xdr:col>
      <xdr:colOff>238125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949D245-3A43-4140-A775-9C787528A9D2}"/>
            </a:ext>
          </a:extLst>
        </xdr:cNvPr>
        <xdr:cNvCxnSpPr/>
      </xdr:nvCxnSpPr>
      <xdr:spPr>
        <a:xfrm>
          <a:off x="2466975" y="2684369"/>
          <a:ext cx="1714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238125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DC5C3CD-60E6-4ADF-BECE-B1299C32A646}"/>
            </a:ext>
          </a:extLst>
        </xdr:cNvPr>
        <xdr:cNvCxnSpPr/>
      </xdr:nvCxnSpPr>
      <xdr:spPr>
        <a:xfrm>
          <a:off x="1228725" y="19526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18</xdr:col>
      <xdr:colOff>276225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817BA17-CDAA-43D5-B5FB-60A56EA90237}"/>
            </a:ext>
          </a:extLst>
        </xdr:cNvPr>
        <xdr:cNvCxnSpPr/>
      </xdr:nvCxnSpPr>
      <xdr:spPr>
        <a:xfrm>
          <a:off x="4953000" y="1943100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66675</xdr:rowOff>
    </xdr:from>
    <xdr:to>
      <xdr:col>15</xdr:col>
      <xdr:colOff>266700</xdr:colOff>
      <xdr:row>12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660976A-D32B-458B-B8F2-3DFFB485B51D}"/>
            </a:ext>
          </a:extLst>
        </xdr:cNvPr>
        <xdr:cNvCxnSpPr/>
      </xdr:nvCxnSpPr>
      <xdr:spPr>
        <a:xfrm>
          <a:off x="34575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</xdr:row>
      <xdr:rowOff>57150</xdr:rowOff>
    </xdr:from>
    <xdr:to>
      <xdr:col>18</xdr:col>
      <xdr:colOff>238125</xdr:colOff>
      <xdr:row>18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2F27EA5-6701-4093-9A9F-0083ADB839EA}"/>
            </a:ext>
          </a:extLst>
        </xdr:cNvPr>
        <xdr:cNvCxnSpPr/>
      </xdr:nvCxnSpPr>
      <xdr:spPr>
        <a:xfrm>
          <a:off x="4191000" y="2686050"/>
          <a:ext cx="1228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36</xdr:row>
      <xdr:rowOff>58831</xdr:rowOff>
    </xdr:from>
    <xdr:to>
      <xdr:col>18</xdr:col>
      <xdr:colOff>228600</xdr:colOff>
      <xdr:row>36</xdr:row>
      <xdr:rowOff>58831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BDC50E1D-5B77-4E41-8B51-BC1FBB087CCC}"/>
            </a:ext>
          </a:extLst>
        </xdr:cNvPr>
        <xdr:cNvCxnSpPr/>
      </xdr:nvCxnSpPr>
      <xdr:spPr>
        <a:xfrm>
          <a:off x="1220881" y="4916581"/>
          <a:ext cx="41893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24</xdr:row>
      <xdr:rowOff>58831</xdr:rowOff>
    </xdr:from>
    <xdr:to>
      <xdr:col>18</xdr:col>
      <xdr:colOff>9525</xdr:colOff>
      <xdr:row>24</xdr:row>
      <xdr:rowOff>58831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B998934E-7DAF-4378-AB60-90B4ECE1D7EB}"/>
            </a:ext>
          </a:extLst>
        </xdr:cNvPr>
        <xdr:cNvCxnSpPr/>
      </xdr:nvCxnSpPr>
      <xdr:spPr>
        <a:xfrm>
          <a:off x="1220881" y="4916581"/>
          <a:ext cx="39702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24</xdr:row>
      <xdr:rowOff>66675</xdr:rowOff>
    </xdr:from>
    <xdr:to>
      <xdr:col>18</xdr:col>
      <xdr:colOff>239246</xdr:colOff>
      <xdr:row>24</xdr:row>
      <xdr:rowOff>66675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AABBB7D7-5BB8-42AB-B07A-8E48F2C40334}"/>
            </a:ext>
          </a:extLst>
        </xdr:cNvPr>
        <xdr:cNvCxnSpPr/>
      </xdr:nvCxnSpPr>
      <xdr:spPr>
        <a:xfrm>
          <a:off x="5200650" y="3438525"/>
          <a:ext cx="22019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57150</xdr:rowOff>
    </xdr:from>
    <xdr:to>
      <xdr:col>10</xdr:col>
      <xdr:colOff>0</xdr:colOff>
      <xdr:row>12</xdr:row>
      <xdr:rowOff>57150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A6D1F3F1-32D7-43C0-BDE9-72F6D67C2F0E}"/>
            </a:ext>
          </a:extLst>
        </xdr:cNvPr>
        <xdr:cNvCxnSpPr/>
      </xdr:nvCxnSpPr>
      <xdr:spPr>
        <a:xfrm>
          <a:off x="19716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36</xdr:row>
      <xdr:rowOff>57150</xdr:rowOff>
    </xdr:from>
    <xdr:to>
      <xdr:col>11</xdr:col>
      <xdr:colOff>219075</xdr:colOff>
      <xdr:row>36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A7A26AE-EDF9-4AC8-A4AF-0BDD3C9B9374}"/>
            </a:ext>
          </a:extLst>
        </xdr:cNvPr>
        <xdr:cNvCxnSpPr/>
      </xdr:nvCxnSpPr>
      <xdr:spPr>
        <a:xfrm>
          <a:off x="1228725" y="4914900"/>
          <a:ext cx="24384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42</xdr:row>
      <xdr:rowOff>68356</xdr:rowOff>
    </xdr:from>
    <xdr:to>
      <xdr:col>15</xdr:col>
      <xdr:colOff>228600</xdr:colOff>
      <xdr:row>42</xdr:row>
      <xdr:rowOff>68356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551D390-3DE3-42D3-B6D3-D3E6922EBFFE}"/>
            </a:ext>
          </a:extLst>
        </xdr:cNvPr>
        <xdr:cNvCxnSpPr/>
      </xdr:nvCxnSpPr>
      <xdr:spPr>
        <a:xfrm>
          <a:off x="1230406" y="5669056"/>
          <a:ext cx="34368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18</xdr:row>
      <xdr:rowOff>55469</xdr:rowOff>
    </xdr:from>
    <xdr:to>
      <xdr:col>16</xdr:col>
      <xdr:colOff>238125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5129029-96F2-456D-903F-557FE3F933D8}"/>
            </a:ext>
          </a:extLst>
        </xdr:cNvPr>
        <xdr:cNvCxnSpPr/>
      </xdr:nvCxnSpPr>
      <xdr:spPr>
        <a:xfrm>
          <a:off x="2228850" y="2684369"/>
          <a:ext cx="2695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30</xdr:row>
      <xdr:rowOff>58831</xdr:rowOff>
    </xdr:from>
    <xdr:to>
      <xdr:col>16</xdr:col>
      <xdr:colOff>0</xdr:colOff>
      <xdr:row>30</xdr:row>
      <xdr:rowOff>58831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BA9FF72-3381-4EDA-9494-FF69EB590AEB}"/>
            </a:ext>
          </a:extLst>
        </xdr:cNvPr>
        <xdr:cNvCxnSpPr/>
      </xdr:nvCxnSpPr>
      <xdr:spPr>
        <a:xfrm>
          <a:off x="1230406" y="4173631"/>
          <a:ext cx="34558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57150</xdr:rowOff>
    </xdr:from>
    <xdr:to>
      <xdr:col>3</xdr:col>
      <xdr:colOff>238125</xdr:colOff>
      <xdr:row>12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4917C89-E84E-4120-8C1F-B370DBEE1C7A}"/>
            </a:ext>
          </a:extLst>
        </xdr:cNvPr>
        <xdr:cNvCxnSpPr/>
      </xdr:nvCxnSpPr>
      <xdr:spPr>
        <a:xfrm>
          <a:off x="1228725" y="1943100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20731</xdr:colOff>
      <xdr:row>36</xdr:row>
      <xdr:rowOff>58831</xdr:rowOff>
    </xdr:from>
    <xdr:to>
      <xdr:col>15</xdr:col>
      <xdr:colOff>228600</xdr:colOff>
      <xdr:row>36</xdr:row>
      <xdr:rowOff>58831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1DC3E037-D4B2-4448-A80A-A84F68262B76}"/>
            </a:ext>
          </a:extLst>
        </xdr:cNvPr>
        <xdr:cNvCxnSpPr/>
      </xdr:nvCxnSpPr>
      <xdr:spPr>
        <a:xfrm>
          <a:off x="3716431" y="4916581"/>
          <a:ext cx="9508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24</xdr:row>
      <xdr:rowOff>57150</xdr:rowOff>
    </xdr:from>
    <xdr:to>
      <xdr:col>5</xdr:col>
      <xdr:colOff>238125</xdr:colOff>
      <xdr:row>24</xdr:row>
      <xdr:rowOff>57150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1D703077-1234-4445-AF0C-A250E443773F}"/>
            </a:ext>
          </a:extLst>
        </xdr:cNvPr>
        <xdr:cNvCxnSpPr/>
      </xdr:nvCxnSpPr>
      <xdr:spPr>
        <a:xfrm>
          <a:off x="1257300" y="3429000"/>
          <a:ext cx="942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24</xdr:row>
      <xdr:rowOff>66675</xdr:rowOff>
    </xdr:from>
    <xdr:to>
      <xdr:col>16</xdr:col>
      <xdr:colOff>228600</xdr:colOff>
      <xdr:row>24</xdr:row>
      <xdr:rowOff>66675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162F79CD-DE67-46E8-833D-C29B64C40CE7}"/>
            </a:ext>
          </a:extLst>
        </xdr:cNvPr>
        <xdr:cNvCxnSpPr/>
      </xdr:nvCxnSpPr>
      <xdr:spPr>
        <a:xfrm>
          <a:off x="2238375" y="3438525"/>
          <a:ext cx="26765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15</xdr:col>
      <xdr:colOff>219075</xdr:colOff>
      <xdr:row>12</xdr:row>
      <xdr:rowOff>57150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7BA90B35-7135-4B42-B42E-36E3343B5A57}"/>
            </a:ext>
          </a:extLst>
        </xdr:cNvPr>
        <xdr:cNvCxnSpPr/>
      </xdr:nvCxnSpPr>
      <xdr:spPr>
        <a:xfrm>
          <a:off x="3457575" y="1943100"/>
          <a:ext cx="12001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20731</xdr:colOff>
      <xdr:row>18</xdr:row>
      <xdr:rowOff>58831</xdr:rowOff>
    </xdr:from>
    <xdr:to>
      <xdr:col>5</xdr:col>
      <xdr:colOff>238125</xdr:colOff>
      <xdr:row>18</xdr:row>
      <xdr:rowOff>58831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B684F12-93D3-4628-BCEC-DFAC2D352DF6}"/>
            </a:ext>
          </a:extLst>
        </xdr:cNvPr>
        <xdr:cNvCxnSpPr/>
      </xdr:nvCxnSpPr>
      <xdr:spPr>
        <a:xfrm>
          <a:off x="1239931" y="2687731"/>
          <a:ext cx="9603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12</xdr:row>
      <xdr:rowOff>47625</xdr:rowOff>
    </xdr:from>
    <xdr:to>
      <xdr:col>9</xdr:col>
      <xdr:colOff>228600</xdr:colOff>
      <xdr:row>12</xdr:row>
      <xdr:rowOff>47625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A1A264C8-15FA-4AAF-A14F-6A2F68B6A17B}"/>
            </a:ext>
          </a:extLst>
        </xdr:cNvPr>
        <xdr:cNvCxnSpPr/>
      </xdr:nvCxnSpPr>
      <xdr:spPr>
        <a:xfrm>
          <a:off x="1952625" y="193357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30</xdr:row>
      <xdr:rowOff>58831</xdr:rowOff>
    </xdr:from>
    <xdr:to>
      <xdr:col>18</xdr:col>
      <xdr:colOff>209550</xdr:colOff>
      <xdr:row>30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E78E350-91F5-4ACE-B3B6-9D183AFF1A70}"/>
            </a:ext>
          </a:extLst>
        </xdr:cNvPr>
        <xdr:cNvCxnSpPr/>
      </xdr:nvCxnSpPr>
      <xdr:spPr>
        <a:xfrm>
          <a:off x="1230406" y="4173631"/>
          <a:ext cx="41607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18</xdr:row>
      <xdr:rowOff>55469</xdr:rowOff>
    </xdr:from>
    <xdr:to>
      <xdr:col>9</xdr:col>
      <xdr:colOff>219075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0BA6C97-8C28-4BD9-8028-CF4448324062}"/>
            </a:ext>
          </a:extLst>
        </xdr:cNvPr>
        <xdr:cNvCxnSpPr/>
      </xdr:nvCxnSpPr>
      <xdr:spPr>
        <a:xfrm>
          <a:off x="1238250" y="2684369"/>
          <a:ext cx="1933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20731</xdr:colOff>
      <xdr:row>24</xdr:row>
      <xdr:rowOff>68356</xdr:rowOff>
    </xdr:from>
    <xdr:to>
      <xdr:col>19</xdr:col>
      <xdr:colOff>0</xdr:colOff>
      <xdr:row>24</xdr:row>
      <xdr:rowOff>68356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AA0AA54-6F96-4C90-B84B-9D041FC931F7}"/>
            </a:ext>
          </a:extLst>
        </xdr:cNvPr>
        <xdr:cNvCxnSpPr/>
      </xdr:nvCxnSpPr>
      <xdr:spPr>
        <a:xfrm>
          <a:off x="5202331" y="3440206"/>
          <a:ext cx="2269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228600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0552819-986D-4CF2-807C-CF057D424F00}"/>
            </a:ext>
          </a:extLst>
        </xdr:cNvPr>
        <xdr:cNvCxnSpPr/>
      </xdr:nvCxnSpPr>
      <xdr:spPr>
        <a:xfrm>
          <a:off x="1228725" y="1952625"/>
          <a:ext cx="4667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18</xdr:col>
      <xdr:colOff>276225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AD241BD-C75D-462E-8F05-14CCC0E3DAA9}"/>
            </a:ext>
          </a:extLst>
        </xdr:cNvPr>
        <xdr:cNvCxnSpPr/>
      </xdr:nvCxnSpPr>
      <xdr:spPr>
        <a:xfrm>
          <a:off x="4953000" y="1943100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66675</xdr:rowOff>
    </xdr:from>
    <xdr:to>
      <xdr:col>9</xdr:col>
      <xdr:colOff>238125</xdr:colOff>
      <xdr:row>12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B612BEA-5521-41A1-824D-975B05D041AC}"/>
            </a:ext>
          </a:extLst>
        </xdr:cNvPr>
        <xdr:cNvCxnSpPr/>
      </xdr:nvCxnSpPr>
      <xdr:spPr>
        <a:xfrm>
          <a:off x="1962150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24</xdr:row>
      <xdr:rowOff>68356</xdr:rowOff>
    </xdr:from>
    <xdr:to>
      <xdr:col>18</xdr:col>
      <xdr:colOff>0</xdr:colOff>
      <xdr:row>24</xdr:row>
      <xdr:rowOff>68356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29CBB515-0B50-41EA-8A59-0D37375A7F2D}"/>
            </a:ext>
          </a:extLst>
        </xdr:cNvPr>
        <xdr:cNvCxnSpPr/>
      </xdr:nvCxnSpPr>
      <xdr:spPr>
        <a:xfrm>
          <a:off x="1230406" y="3440206"/>
          <a:ext cx="39511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36</xdr:row>
      <xdr:rowOff>68356</xdr:rowOff>
    </xdr:from>
    <xdr:to>
      <xdr:col>18</xdr:col>
      <xdr:colOff>209550</xdr:colOff>
      <xdr:row>36</xdr:row>
      <xdr:rowOff>68356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36A4A5E4-2264-4DF5-B883-D108A014F448}"/>
            </a:ext>
          </a:extLst>
        </xdr:cNvPr>
        <xdr:cNvCxnSpPr/>
      </xdr:nvCxnSpPr>
      <xdr:spPr>
        <a:xfrm>
          <a:off x="1230406" y="4926106"/>
          <a:ext cx="41607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11206</xdr:colOff>
      <xdr:row>18</xdr:row>
      <xdr:rowOff>68356</xdr:rowOff>
    </xdr:from>
    <xdr:to>
      <xdr:col>18</xdr:col>
      <xdr:colOff>238125</xdr:colOff>
      <xdr:row>18</xdr:row>
      <xdr:rowOff>68356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FA8E1B6F-1E75-4613-BA7F-9F1B0D44ACCE}"/>
            </a:ext>
          </a:extLst>
        </xdr:cNvPr>
        <xdr:cNvCxnSpPr/>
      </xdr:nvCxnSpPr>
      <xdr:spPr>
        <a:xfrm>
          <a:off x="5192806" y="2697256"/>
          <a:ext cx="2269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16</xdr:col>
      <xdr:colOff>0</xdr:colOff>
      <xdr:row>12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9F7C9A4-DEB8-408A-8A18-24904EB661F5}"/>
            </a:ext>
          </a:extLst>
        </xdr:cNvPr>
        <xdr:cNvCxnSpPr/>
      </xdr:nvCxnSpPr>
      <xdr:spPr>
        <a:xfrm>
          <a:off x="34575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57150</xdr:rowOff>
    </xdr:from>
    <xdr:to>
      <xdr:col>10</xdr:col>
      <xdr:colOff>9525</xdr:colOff>
      <xdr:row>30</xdr:row>
      <xdr:rowOff>57150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7A69902E-91B2-4040-AD8B-A88340827654}"/>
            </a:ext>
          </a:extLst>
        </xdr:cNvPr>
        <xdr:cNvCxnSpPr/>
      </xdr:nvCxnSpPr>
      <xdr:spPr>
        <a:xfrm>
          <a:off x="1219200" y="4171950"/>
          <a:ext cx="1990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11206</xdr:colOff>
      <xdr:row>18</xdr:row>
      <xdr:rowOff>58831</xdr:rowOff>
    </xdr:from>
    <xdr:to>
      <xdr:col>7</xdr:col>
      <xdr:colOff>228600</xdr:colOff>
      <xdr:row>18</xdr:row>
      <xdr:rowOff>58831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7B5E7A7B-954F-4F90-8588-354D27C00009}"/>
            </a:ext>
          </a:extLst>
        </xdr:cNvPr>
        <xdr:cNvCxnSpPr/>
      </xdr:nvCxnSpPr>
      <xdr:spPr>
        <a:xfrm>
          <a:off x="1230406" y="2687731"/>
          <a:ext cx="14556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57150</xdr:rowOff>
    </xdr:from>
    <xdr:to>
      <xdr:col>4</xdr:col>
      <xdr:colOff>9525</xdr:colOff>
      <xdr:row>12</xdr:row>
      <xdr:rowOff>57150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2AC79BE4-E5C9-496B-8609-E22CC13717B8}"/>
            </a:ext>
          </a:extLst>
        </xdr:cNvPr>
        <xdr:cNvCxnSpPr/>
      </xdr:nvCxnSpPr>
      <xdr:spPr>
        <a:xfrm>
          <a:off x="1219200" y="1943100"/>
          <a:ext cx="5048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12</xdr:row>
      <xdr:rowOff>57150</xdr:rowOff>
    </xdr:from>
    <xdr:to>
      <xdr:col>18</xdr:col>
      <xdr:colOff>228600</xdr:colOff>
      <xdr:row>12</xdr:row>
      <xdr:rowOff>57150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83D63D77-0A30-40C8-8A8B-6E54610F0570}"/>
            </a:ext>
          </a:extLst>
        </xdr:cNvPr>
        <xdr:cNvCxnSpPr/>
      </xdr:nvCxnSpPr>
      <xdr:spPr>
        <a:xfrm>
          <a:off x="4943475" y="1943100"/>
          <a:ext cx="4667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24</xdr:row>
      <xdr:rowOff>55469</xdr:rowOff>
    </xdr:from>
    <xdr:to>
      <xdr:col>16</xdr:col>
      <xdr:colOff>0</xdr:colOff>
      <xdr:row>24</xdr:row>
      <xdr:rowOff>55469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25586535-21D8-488E-80F9-434EB3F845CA}"/>
            </a:ext>
          </a:extLst>
        </xdr:cNvPr>
        <xdr:cNvCxnSpPr/>
      </xdr:nvCxnSpPr>
      <xdr:spPr>
        <a:xfrm>
          <a:off x="1990725" y="3427319"/>
          <a:ext cx="2695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57150</xdr:rowOff>
    </xdr:from>
    <xdr:to>
      <xdr:col>15</xdr:col>
      <xdr:colOff>238125</xdr:colOff>
      <xdr:row>12</xdr:row>
      <xdr:rowOff>57150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9A8D5B12-B596-4543-AD1A-55C9A60DE2F0}"/>
            </a:ext>
          </a:extLst>
        </xdr:cNvPr>
        <xdr:cNvCxnSpPr/>
      </xdr:nvCxnSpPr>
      <xdr:spPr>
        <a:xfrm>
          <a:off x="3448050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</xdr:row>
      <xdr:rowOff>55469</xdr:rowOff>
    </xdr:from>
    <xdr:to>
      <xdr:col>4</xdr:col>
      <xdr:colOff>238125</xdr:colOff>
      <xdr:row>24</xdr:row>
      <xdr:rowOff>55469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13341C97-8D25-48FA-91EE-C7A43A41F52F}"/>
            </a:ext>
          </a:extLst>
        </xdr:cNvPr>
        <xdr:cNvCxnSpPr/>
      </xdr:nvCxnSpPr>
      <xdr:spPr>
        <a:xfrm>
          <a:off x="1228725" y="3427319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18</xdr:row>
      <xdr:rowOff>55469</xdr:rowOff>
    </xdr:from>
    <xdr:to>
      <xdr:col>17</xdr:col>
      <xdr:colOff>219075</xdr:colOff>
      <xdr:row>18</xdr:row>
      <xdr:rowOff>55469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3B65563A-C34F-4802-B5F5-CBC2198D39DD}"/>
            </a:ext>
          </a:extLst>
        </xdr:cNvPr>
        <xdr:cNvCxnSpPr/>
      </xdr:nvCxnSpPr>
      <xdr:spPr>
        <a:xfrm>
          <a:off x="3962400" y="2684369"/>
          <a:ext cx="11906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36</xdr:row>
      <xdr:rowOff>57150</xdr:rowOff>
    </xdr:from>
    <xdr:to>
      <xdr:col>17</xdr:col>
      <xdr:colOff>219075</xdr:colOff>
      <xdr:row>36</xdr:row>
      <xdr:rowOff>57150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C4F31495-FA88-4E38-B4DA-DCB07F630B9E}"/>
            </a:ext>
          </a:extLst>
        </xdr:cNvPr>
        <xdr:cNvCxnSpPr/>
      </xdr:nvCxnSpPr>
      <xdr:spPr>
        <a:xfrm>
          <a:off x="3209925" y="4914900"/>
          <a:ext cx="19431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24</xdr:row>
      <xdr:rowOff>58831</xdr:rowOff>
    </xdr:from>
    <xdr:to>
      <xdr:col>18</xdr:col>
      <xdr:colOff>228600</xdr:colOff>
      <xdr:row>24</xdr:row>
      <xdr:rowOff>58831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343E16BF-F5D7-41EC-AC94-500AEBCD2AE3}"/>
            </a:ext>
          </a:extLst>
        </xdr:cNvPr>
        <xdr:cNvCxnSpPr/>
      </xdr:nvCxnSpPr>
      <xdr:spPr>
        <a:xfrm>
          <a:off x="4705350" y="3430681"/>
          <a:ext cx="704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36</xdr:row>
      <xdr:rowOff>58831</xdr:rowOff>
    </xdr:from>
    <xdr:to>
      <xdr:col>9</xdr:col>
      <xdr:colOff>238125</xdr:colOff>
      <xdr:row>36</xdr:row>
      <xdr:rowOff>58831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6C9D90E4-CEC9-41B2-B912-1126790FD34E}"/>
            </a:ext>
          </a:extLst>
        </xdr:cNvPr>
        <xdr:cNvCxnSpPr/>
      </xdr:nvCxnSpPr>
      <xdr:spPr>
        <a:xfrm>
          <a:off x="1963831" y="3430681"/>
          <a:ext cx="19699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18</xdr:row>
      <xdr:rowOff>55469</xdr:rowOff>
    </xdr:from>
    <xdr:to>
      <xdr:col>12</xdr:col>
      <xdr:colOff>238125</xdr:colOff>
      <xdr:row>18</xdr:row>
      <xdr:rowOff>55469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A5524BBC-78D4-461E-87F8-1F2BBFA302DF}"/>
            </a:ext>
          </a:extLst>
        </xdr:cNvPr>
        <xdr:cNvCxnSpPr/>
      </xdr:nvCxnSpPr>
      <xdr:spPr>
        <a:xfrm>
          <a:off x="2724150" y="2684369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30</xdr:row>
      <xdr:rowOff>55469</xdr:rowOff>
    </xdr:from>
    <xdr:to>
      <xdr:col>18</xdr:col>
      <xdr:colOff>238125</xdr:colOff>
      <xdr:row>30</xdr:row>
      <xdr:rowOff>55469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65B3C115-C6A9-4608-A5BA-EC1C88964DD0}"/>
            </a:ext>
          </a:extLst>
        </xdr:cNvPr>
        <xdr:cNvCxnSpPr/>
      </xdr:nvCxnSpPr>
      <xdr:spPr>
        <a:xfrm>
          <a:off x="4695825" y="4170269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30</xdr:row>
      <xdr:rowOff>55469</xdr:rowOff>
    </xdr:from>
    <xdr:to>
      <xdr:col>15</xdr:col>
      <xdr:colOff>238125</xdr:colOff>
      <xdr:row>30</xdr:row>
      <xdr:rowOff>55469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D9B1748E-97C0-4B88-B6A9-C89953BDABC1}"/>
            </a:ext>
          </a:extLst>
        </xdr:cNvPr>
        <xdr:cNvCxnSpPr/>
      </xdr:nvCxnSpPr>
      <xdr:spPr>
        <a:xfrm>
          <a:off x="3228975" y="4170269"/>
          <a:ext cx="1447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18</xdr:row>
      <xdr:rowOff>64994</xdr:rowOff>
    </xdr:from>
    <xdr:to>
      <xdr:col>18</xdr:col>
      <xdr:colOff>228600</xdr:colOff>
      <xdr:row>18</xdr:row>
      <xdr:rowOff>64994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7DE5BCB7-ED94-4FDB-8C44-496F350F86FF}"/>
            </a:ext>
          </a:extLst>
        </xdr:cNvPr>
        <xdr:cNvCxnSpPr/>
      </xdr:nvCxnSpPr>
      <xdr:spPr>
        <a:xfrm>
          <a:off x="5191125" y="2693894"/>
          <a:ext cx="219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57150</xdr:rowOff>
    </xdr:from>
    <xdr:to>
      <xdr:col>6</xdr:col>
      <xdr:colOff>0</xdr:colOff>
      <xdr:row>12</xdr:row>
      <xdr:rowOff>57150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BA4C351E-9960-43EC-A8B5-B8C09C2ECFBC}"/>
            </a:ext>
          </a:extLst>
        </xdr:cNvPr>
        <xdr:cNvCxnSpPr/>
      </xdr:nvCxnSpPr>
      <xdr:spPr>
        <a:xfrm>
          <a:off x="1971675" y="1943100"/>
          <a:ext cx="2381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</xdr:row>
      <xdr:rowOff>57150</xdr:rowOff>
    </xdr:from>
    <xdr:to>
      <xdr:col>9</xdr:col>
      <xdr:colOff>238125</xdr:colOff>
      <xdr:row>12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4C3BF98F-6641-499B-ABE6-0105A22B7C50}"/>
            </a:ext>
          </a:extLst>
        </xdr:cNvPr>
        <xdr:cNvCxnSpPr/>
      </xdr:nvCxnSpPr>
      <xdr:spPr>
        <a:xfrm>
          <a:off x="2219325" y="1943100"/>
          <a:ext cx="9715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36</xdr:row>
      <xdr:rowOff>64994</xdr:rowOff>
    </xdr:from>
    <xdr:to>
      <xdr:col>18</xdr:col>
      <xdr:colOff>228600</xdr:colOff>
      <xdr:row>36</xdr:row>
      <xdr:rowOff>64994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AA9BCB95-6DD9-415D-863B-82FD7518B38A}"/>
            </a:ext>
          </a:extLst>
        </xdr:cNvPr>
        <xdr:cNvCxnSpPr/>
      </xdr:nvCxnSpPr>
      <xdr:spPr>
        <a:xfrm>
          <a:off x="5191125" y="2693894"/>
          <a:ext cx="219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1681</xdr:colOff>
      <xdr:row>30</xdr:row>
      <xdr:rowOff>68356</xdr:rowOff>
    </xdr:from>
    <xdr:to>
      <xdr:col>18</xdr:col>
      <xdr:colOff>0</xdr:colOff>
      <xdr:row>30</xdr:row>
      <xdr:rowOff>68357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B4DC7DB-63FB-4065-9480-A0655A59B52A}"/>
            </a:ext>
          </a:extLst>
        </xdr:cNvPr>
        <xdr:cNvCxnSpPr/>
      </xdr:nvCxnSpPr>
      <xdr:spPr>
        <a:xfrm flipV="1">
          <a:off x="1220881" y="4183156"/>
          <a:ext cx="3960719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64994</xdr:rowOff>
    </xdr:from>
    <xdr:to>
      <xdr:col>8</xdr:col>
      <xdr:colOff>228600</xdr:colOff>
      <xdr:row>24</xdr:row>
      <xdr:rowOff>64994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56DFA1A-9622-44F1-80A6-FD5E5051BEC6}"/>
            </a:ext>
          </a:extLst>
        </xdr:cNvPr>
        <xdr:cNvCxnSpPr/>
      </xdr:nvCxnSpPr>
      <xdr:spPr>
        <a:xfrm>
          <a:off x="1238250" y="3436844"/>
          <a:ext cx="16954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1681</xdr:colOff>
      <xdr:row>18</xdr:row>
      <xdr:rowOff>58831</xdr:rowOff>
    </xdr:from>
    <xdr:to>
      <xdr:col>16</xdr:col>
      <xdr:colOff>228600</xdr:colOff>
      <xdr:row>18</xdr:row>
      <xdr:rowOff>58831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56446C1-9A68-48ED-A8E8-CFA135A7DB95}"/>
            </a:ext>
          </a:extLst>
        </xdr:cNvPr>
        <xdr:cNvCxnSpPr/>
      </xdr:nvCxnSpPr>
      <xdr:spPr>
        <a:xfrm>
          <a:off x="1220881" y="2687731"/>
          <a:ext cx="36940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238125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6F0F927-78C8-4D92-876E-ED1B569B3B5A}"/>
            </a:ext>
          </a:extLst>
        </xdr:cNvPr>
        <xdr:cNvCxnSpPr/>
      </xdr:nvCxnSpPr>
      <xdr:spPr>
        <a:xfrm>
          <a:off x="1228725" y="19526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17</xdr:col>
      <xdr:colOff>228600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507F26A-62A7-4457-A241-233D93795312}"/>
            </a:ext>
          </a:extLst>
        </xdr:cNvPr>
        <xdr:cNvCxnSpPr/>
      </xdr:nvCxnSpPr>
      <xdr:spPr>
        <a:xfrm>
          <a:off x="4953000" y="1943100"/>
          <a:ext cx="2095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66675</xdr:rowOff>
    </xdr:from>
    <xdr:to>
      <xdr:col>15</xdr:col>
      <xdr:colOff>266700</xdr:colOff>
      <xdr:row>12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B60E344-7318-45D8-8D10-92B7DD3E2EA3}"/>
            </a:ext>
          </a:extLst>
        </xdr:cNvPr>
        <xdr:cNvCxnSpPr/>
      </xdr:nvCxnSpPr>
      <xdr:spPr>
        <a:xfrm>
          <a:off x="34575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55469</xdr:rowOff>
    </xdr:from>
    <xdr:to>
      <xdr:col>16</xdr:col>
      <xdr:colOff>238125</xdr:colOff>
      <xdr:row>24</xdr:row>
      <xdr:rowOff>55469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5443792-1B2A-4269-88C3-66D679E149F9}"/>
            </a:ext>
          </a:extLst>
        </xdr:cNvPr>
        <xdr:cNvCxnSpPr/>
      </xdr:nvCxnSpPr>
      <xdr:spPr>
        <a:xfrm>
          <a:off x="2962275" y="3427319"/>
          <a:ext cx="19621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57150</xdr:rowOff>
    </xdr:from>
    <xdr:to>
      <xdr:col>10</xdr:col>
      <xdr:colOff>0</xdr:colOff>
      <xdr:row>12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36FB785-739D-43E6-BC9A-1C1FE2111887}"/>
            </a:ext>
          </a:extLst>
        </xdr:cNvPr>
        <xdr:cNvCxnSpPr/>
      </xdr:nvCxnSpPr>
      <xdr:spPr>
        <a:xfrm>
          <a:off x="19716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36</xdr:row>
      <xdr:rowOff>57150</xdr:rowOff>
    </xdr:from>
    <xdr:to>
      <xdr:col>4</xdr:col>
      <xdr:colOff>236444</xdr:colOff>
      <xdr:row>36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9F222ED2-D1D9-4AC2-8A23-B12FC7D1429D}"/>
            </a:ext>
          </a:extLst>
        </xdr:cNvPr>
        <xdr:cNvCxnSpPr/>
      </xdr:nvCxnSpPr>
      <xdr:spPr>
        <a:xfrm>
          <a:off x="1724025" y="4914900"/>
          <a:ext cx="2269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36</xdr:row>
      <xdr:rowOff>58831</xdr:rowOff>
    </xdr:from>
    <xdr:to>
      <xdr:col>18</xdr:col>
      <xdr:colOff>12326</xdr:colOff>
      <xdr:row>36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6FC2946-ED8B-4A6A-9F39-298DF61C0AD8}"/>
            </a:ext>
          </a:extLst>
        </xdr:cNvPr>
        <xdr:cNvCxnSpPr/>
      </xdr:nvCxnSpPr>
      <xdr:spPr>
        <a:xfrm>
          <a:off x="1230406" y="4916581"/>
          <a:ext cx="396352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55469</xdr:rowOff>
    </xdr:from>
    <xdr:to>
      <xdr:col>16</xdr:col>
      <xdr:colOff>238125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7BB5434-2357-4D70-8BE3-D56ABF831CEC}"/>
            </a:ext>
          </a:extLst>
        </xdr:cNvPr>
        <xdr:cNvCxnSpPr/>
      </xdr:nvCxnSpPr>
      <xdr:spPr>
        <a:xfrm>
          <a:off x="1228725" y="2684369"/>
          <a:ext cx="36957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238125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5547766A-9503-4B77-AF15-E1B7D5D25482}"/>
            </a:ext>
          </a:extLst>
        </xdr:cNvPr>
        <xdr:cNvCxnSpPr/>
      </xdr:nvCxnSpPr>
      <xdr:spPr>
        <a:xfrm>
          <a:off x="1228725" y="1952625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18</xdr:col>
      <xdr:colOff>0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6225F146-299F-498A-9010-E081D5B9CB44}"/>
            </a:ext>
          </a:extLst>
        </xdr:cNvPr>
        <xdr:cNvCxnSpPr/>
      </xdr:nvCxnSpPr>
      <xdr:spPr>
        <a:xfrm>
          <a:off x="4953000" y="1943100"/>
          <a:ext cx="2286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16</xdr:col>
      <xdr:colOff>0</xdr:colOff>
      <xdr:row>12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C351554-E542-44F9-AB92-2FC2F2EC468B}"/>
            </a:ext>
          </a:extLst>
        </xdr:cNvPr>
        <xdr:cNvCxnSpPr/>
      </xdr:nvCxnSpPr>
      <xdr:spPr>
        <a:xfrm>
          <a:off x="34575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55469</xdr:rowOff>
    </xdr:from>
    <xdr:to>
      <xdr:col>18</xdr:col>
      <xdr:colOff>0</xdr:colOff>
      <xdr:row>24</xdr:row>
      <xdr:rowOff>55469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EA920C1-BAF8-4C28-9057-4C8DAA770BEC}"/>
            </a:ext>
          </a:extLst>
        </xdr:cNvPr>
        <xdr:cNvCxnSpPr/>
      </xdr:nvCxnSpPr>
      <xdr:spPr>
        <a:xfrm>
          <a:off x="2962275" y="3427319"/>
          <a:ext cx="2219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24</xdr:row>
      <xdr:rowOff>64994</xdr:rowOff>
    </xdr:from>
    <xdr:to>
      <xdr:col>8</xdr:col>
      <xdr:colOff>228600</xdr:colOff>
      <xdr:row>24</xdr:row>
      <xdr:rowOff>64994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BA9C1034-5D18-4E6D-8F31-60D6E691D4A5}"/>
            </a:ext>
          </a:extLst>
        </xdr:cNvPr>
        <xdr:cNvCxnSpPr/>
      </xdr:nvCxnSpPr>
      <xdr:spPr>
        <a:xfrm>
          <a:off x="1209675" y="3436844"/>
          <a:ext cx="17240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66675</xdr:rowOff>
    </xdr:from>
    <xdr:to>
      <xdr:col>10</xdr:col>
      <xdr:colOff>0</xdr:colOff>
      <xdr:row>12</xdr:row>
      <xdr:rowOff>66675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F5370C3-FB25-467D-86E5-423B6EDDD7E6}"/>
            </a:ext>
          </a:extLst>
        </xdr:cNvPr>
        <xdr:cNvCxnSpPr/>
      </xdr:nvCxnSpPr>
      <xdr:spPr>
        <a:xfrm>
          <a:off x="19716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18</xdr:row>
      <xdr:rowOff>57150</xdr:rowOff>
    </xdr:from>
    <xdr:to>
      <xdr:col>14</xdr:col>
      <xdr:colOff>0</xdr:colOff>
      <xdr:row>18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8AD5348-6535-4670-B706-5C4CF22FD0CB}"/>
            </a:ext>
          </a:extLst>
        </xdr:cNvPr>
        <xdr:cNvCxnSpPr/>
      </xdr:nvCxnSpPr>
      <xdr:spPr>
        <a:xfrm>
          <a:off x="2971800" y="2686050"/>
          <a:ext cx="1219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49306</xdr:colOff>
      <xdr:row>36</xdr:row>
      <xdr:rowOff>58831</xdr:rowOff>
    </xdr:from>
    <xdr:to>
      <xdr:col>19</xdr:col>
      <xdr:colOff>0</xdr:colOff>
      <xdr:row>36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132B6C3-44CE-432B-99D5-220AEAC5072D}"/>
            </a:ext>
          </a:extLst>
        </xdr:cNvPr>
        <xdr:cNvCxnSpPr/>
      </xdr:nvCxnSpPr>
      <xdr:spPr>
        <a:xfrm>
          <a:off x="1268506" y="4916581"/>
          <a:ext cx="41607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55469</xdr:rowOff>
    </xdr:from>
    <xdr:to>
      <xdr:col>17</xdr:col>
      <xdr:colOff>238125</xdr:colOff>
      <xdr:row>30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CC91DBF-74EC-4E9B-A8D1-CCFEF5D2EEA5}"/>
            </a:ext>
          </a:extLst>
        </xdr:cNvPr>
        <xdr:cNvCxnSpPr/>
      </xdr:nvCxnSpPr>
      <xdr:spPr>
        <a:xfrm>
          <a:off x="1219200" y="4170269"/>
          <a:ext cx="39528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30256</xdr:colOff>
      <xdr:row>18</xdr:row>
      <xdr:rowOff>68356</xdr:rowOff>
    </xdr:from>
    <xdr:to>
      <xdr:col>8</xdr:col>
      <xdr:colOff>238125</xdr:colOff>
      <xdr:row>18</xdr:row>
      <xdr:rowOff>68356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08769C2-B17A-4BBB-A1AF-3218399C7C54}"/>
            </a:ext>
          </a:extLst>
        </xdr:cNvPr>
        <xdr:cNvCxnSpPr/>
      </xdr:nvCxnSpPr>
      <xdr:spPr>
        <a:xfrm>
          <a:off x="1249456" y="2697256"/>
          <a:ext cx="16937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12</xdr:row>
      <xdr:rowOff>66675</xdr:rowOff>
    </xdr:from>
    <xdr:to>
      <xdr:col>3</xdr:col>
      <xdr:colOff>228600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ED8C3C2-1A1E-4760-B6B2-4A144AE7E2DC}"/>
            </a:ext>
          </a:extLst>
        </xdr:cNvPr>
        <xdr:cNvCxnSpPr/>
      </xdr:nvCxnSpPr>
      <xdr:spPr>
        <a:xfrm>
          <a:off x="1257300" y="1952625"/>
          <a:ext cx="4381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18</xdr:col>
      <xdr:colOff>0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690AF91-626D-4E64-A0E2-00A51385934A}"/>
            </a:ext>
          </a:extLst>
        </xdr:cNvPr>
        <xdr:cNvCxnSpPr/>
      </xdr:nvCxnSpPr>
      <xdr:spPr>
        <a:xfrm>
          <a:off x="4953000" y="1943100"/>
          <a:ext cx="22860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66675</xdr:rowOff>
    </xdr:from>
    <xdr:to>
      <xdr:col>9</xdr:col>
      <xdr:colOff>238125</xdr:colOff>
      <xdr:row>12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3227CF66-14FD-42AF-9A5D-86C2DAD47F75}"/>
            </a:ext>
          </a:extLst>
        </xdr:cNvPr>
        <xdr:cNvCxnSpPr/>
      </xdr:nvCxnSpPr>
      <xdr:spPr>
        <a:xfrm>
          <a:off x="1962150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24</xdr:row>
      <xdr:rowOff>66675</xdr:rowOff>
    </xdr:from>
    <xdr:to>
      <xdr:col>17</xdr:col>
      <xdr:colOff>219075</xdr:colOff>
      <xdr:row>24</xdr:row>
      <xdr:rowOff>66675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12935077-273F-4804-975E-953DC951537D}"/>
            </a:ext>
          </a:extLst>
        </xdr:cNvPr>
        <xdr:cNvCxnSpPr/>
      </xdr:nvCxnSpPr>
      <xdr:spPr>
        <a:xfrm>
          <a:off x="3695700" y="3438525"/>
          <a:ext cx="14573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16</xdr:col>
      <xdr:colOff>0</xdr:colOff>
      <xdr:row>12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48FBF627-C7AD-48C6-806C-AB7D1BA3832B}"/>
            </a:ext>
          </a:extLst>
        </xdr:cNvPr>
        <xdr:cNvCxnSpPr/>
      </xdr:nvCxnSpPr>
      <xdr:spPr>
        <a:xfrm>
          <a:off x="34575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24</xdr:row>
      <xdr:rowOff>57150</xdr:rowOff>
    </xdr:from>
    <xdr:to>
      <xdr:col>11</xdr:col>
      <xdr:colOff>219075</xdr:colOff>
      <xdr:row>24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DD05345-F7DC-455E-8E02-72EDD46B73D1}"/>
            </a:ext>
          </a:extLst>
        </xdr:cNvPr>
        <xdr:cNvCxnSpPr/>
      </xdr:nvCxnSpPr>
      <xdr:spPr>
        <a:xfrm>
          <a:off x="3219450" y="3429000"/>
          <a:ext cx="447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18</xdr:row>
      <xdr:rowOff>55907</xdr:rowOff>
    </xdr:from>
    <xdr:to>
      <xdr:col>19</xdr:col>
      <xdr:colOff>1</xdr:colOff>
      <xdr:row>18</xdr:row>
      <xdr:rowOff>55907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FF0F86A-80EB-4D9E-A970-25F95E10ADE5}"/>
            </a:ext>
          </a:extLst>
        </xdr:cNvPr>
        <xdr:cNvCxnSpPr/>
      </xdr:nvCxnSpPr>
      <xdr:spPr>
        <a:xfrm>
          <a:off x="4210051" y="2684807"/>
          <a:ext cx="1219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30</xdr:row>
      <xdr:rowOff>54227</xdr:rowOff>
    </xdr:from>
    <xdr:to>
      <xdr:col>18</xdr:col>
      <xdr:colOff>228600</xdr:colOff>
      <xdr:row>30</xdr:row>
      <xdr:rowOff>54227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DAB347-1296-4AD1-BC54-8C03E99CC06C}"/>
            </a:ext>
          </a:extLst>
        </xdr:cNvPr>
        <xdr:cNvCxnSpPr/>
      </xdr:nvCxnSpPr>
      <xdr:spPr>
        <a:xfrm>
          <a:off x="1238250" y="4169027"/>
          <a:ext cx="4171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21973</xdr:colOff>
      <xdr:row>18</xdr:row>
      <xdr:rowOff>64628</xdr:rowOff>
    </xdr:from>
    <xdr:to>
      <xdr:col>9</xdr:col>
      <xdr:colOff>228600</xdr:colOff>
      <xdr:row>18</xdr:row>
      <xdr:rowOff>64628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4B40AC-47A5-467B-B4BC-78334299E634}"/>
            </a:ext>
          </a:extLst>
        </xdr:cNvPr>
        <xdr:cNvCxnSpPr/>
      </xdr:nvCxnSpPr>
      <xdr:spPr>
        <a:xfrm>
          <a:off x="1241173" y="2693528"/>
          <a:ext cx="194017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57150</xdr:rowOff>
    </xdr:from>
    <xdr:to>
      <xdr:col>4</xdr:col>
      <xdr:colOff>0</xdr:colOff>
      <xdr:row>12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7D44018-8784-42A2-8712-3BEAFD678334}"/>
            </a:ext>
          </a:extLst>
        </xdr:cNvPr>
        <xdr:cNvCxnSpPr/>
      </xdr:nvCxnSpPr>
      <xdr:spPr>
        <a:xfrm>
          <a:off x="1228725" y="1943100"/>
          <a:ext cx="4857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18</xdr:col>
      <xdr:colOff>276225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7B8FB7FF-D3CA-4EC6-AD59-F3539D1EB88C}"/>
            </a:ext>
          </a:extLst>
        </xdr:cNvPr>
        <xdr:cNvCxnSpPr/>
      </xdr:nvCxnSpPr>
      <xdr:spPr>
        <a:xfrm>
          <a:off x="4953000" y="1943100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66675</xdr:rowOff>
    </xdr:from>
    <xdr:to>
      <xdr:col>15</xdr:col>
      <xdr:colOff>266700</xdr:colOff>
      <xdr:row>12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A0A86A8-11A9-4BF7-86DC-EF75CCC1E724}"/>
            </a:ext>
          </a:extLst>
        </xdr:cNvPr>
        <xdr:cNvCxnSpPr/>
      </xdr:nvCxnSpPr>
      <xdr:spPr>
        <a:xfrm>
          <a:off x="34575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38101</xdr:colOff>
      <xdr:row>36</xdr:row>
      <xdr:rowOff>55907</xdr:rowOff>
    </xdr:from>
    <xdr:to>
      <xdr:col>16</xdr:col>
      <xdr:colOff>238125</xdr:colOff>
      <xdr:row>36</xdr:row>
      <xdr:rowOff>55907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1F3B7BE-15D3-4BCA-BBCB-BA97B29CB6A0}"/>
            </a:ext>
          </a:extLst>
        </xdr:cNvPr>
        <xdr:cNvCxnSpPr/>
      </xdr:nvCxnSpPr>
      <xdr:spPr>
        <a:xfrm>
          <a:off x="1257301" y="4913657"/>
          <a:ext cx="366712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</xdr:row>
      <xdr:rowOff>54227</xdr:rowOff>
    </xdr:from>
    <xdr:to>
      <xdr:col>9</xdr:col>
      <xdr:colOff>0</xdr:colOff>
      <xdr:row>24</xdr:row>
      <xdr:rowOff>54227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508FED3-6617-4FB9-90B6-9A5B61E0B4A0}"/>
            </a:ext>
          </a:extLst>
        </xdr:cNvPr>
        <xdr:cNvCxnSpPr/>
      </xdr:nvCxnSpPr>
      <xdr:spPr>
        <a:xfrm>
          <a:off x="1228725" y="3426077"/>
          <a:ext cx="17240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57150</xdr:rowOff>
    </xdr:from>
    <xdr:to>
      <xdr:col>9</xdr:col>
      <xdr:colOff>238125</xdr:colOff>
      <xdr:row>12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090DD33-6578-41B0-8C32-11A3E5E5277E}"/>
            </a:ext>
          </a:extLst>
        </xdr:cNvPr>
        <xdr:cNvCxnSpPr/>
      </xdr:nvCxnSpPr>
      <xdr:spPr>
        <a:xfrm>
          <a:off x="1962150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24</xdr:row>
      <xdr:rowOff>64994</xdr:rowOff>
    </xdr:from>
    <xdr:to>
      <xdr:col>16</xdr:col>
      <xdr:colOff>0</xdr:colOff>
      <xdr:row>24</xdr:row>
      <xdr:rowOff>64994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EA41312-0CA8-416A-B5EC-D43A0585B320}"/>
            </a:ext>
          </a:extLst>
        </xdr:cNvPr>
        <xdr:cNvCxnSpPr/>
      </xdr:nvCxnSpPr>
      <xdr:spPr>
        <a:xfrm>
          <a:off x="1238250" y="1950944"/>
          <a:ext cx="3448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76200</xdr:rowOff>
    </xdr:from>
    <xdr:to>
      <xdr:col>20</xdr:col>
      <xdr:colOff>209550</xdr:colOff>
      <xdr:row>36</xdr:row>
      <xdr:rowOff>76200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800FCA86-8A84-4C8D-BA3A-9B1D8CE1608C}"/>
            </a:ext>
          </a:extLst>
        </xdr:cNvPr>
        <xdr:cNvCxnSpPr/>
      </xdr:nvCxnSpPr>
      <xdr:spPr>
        <a:xfrm>
          <a:off x="1219200" y="3905250"/>
          <a:ext cx="4667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27</xdr:row>
      <xdr:rowOff>74519</xdr:rowOff>
    </xdr:from>
    <xdr:to>
      <xdr:col>16</xdr:col>
      <xdr:colOff>228600</xdr:colOff>
      <xdr:row>27</xdr:row>
      <xdr:rowOff>74519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4E6B3283-374D-4562-9851-45603F187B46}"/>
            </a:ext>
          </a:extLst>
        </xdr:cNvPr>
        <xdr:cNvCxnSpPr/>
      </xdr:nvCxnSpPr>
      <xdr:spPr>
        <a:xfrm>
          <a:off x="1238250" y="2531969"/>
          <a:ext cx="36766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33</xdr:row>
      <xdr:rowOff>64994</xdr:rowOff>
    </xdr:from>
    <xdr:to>
      <xdr:col>16</xdr:col>
      <xdr:colOff>0</xdr:colOff>
      <xdr:row>33</xdr:row>
      <xdr:rowOff>64994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8D151CED-6DC1-4273-9D94-8D326AB1D51A}"/>
            </a:ext>
          </a:extLst>
        </xdr:cNvPr>
        <xdr:cNvCxnSpPr/>
      </xdr:nvCxnSpPr>
      <xdr:spPr>
        <a:xfrm>
          <a:off x="1238250" y="3436844"/>
          <a:ext cx="3448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39</xdr:row>
      <xdr:rowOff>57150</xdr:rowOff>
    </xdr:from>
    <xdr:to>
      <xdr:col>20</xdr:col>
      <xdr:colOff>200025</xdr:colOff>
      <xdr:row>39</xdr:row>
      <xdr:rowOff>57150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69657B9C-D3EA-473E-8EE2-B99061F849F4}"/>
            </a:ext>
          </a:extLst>
        </xdr:cNvPr>
        <xdr:cNvCxnSpPr/>
      </xdr:nvCxnSpPr>
      <xdr:spPr>
        <a:xfrm>
          <a:off x="1228725" y="4343400"/>
          <a:ext cx="4648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30</xdr:row>
      <xdr:rowOff>64994</xdr:rowOff>
    </xdr:from>
    <xdr:to>
      <xdr:col>13</xdr:col>
      <xdr:colOff>238125</xdr:colOff>
      <xdr:row>30</xdr:row>
      <xdr:rowOff>64994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33942D14-2C42-4533-9070-0CA40DC4A821}"/>
            </a:ext>
          </a:extLst>
        </xdr:cNvPr>
        <xdr:cNvCxnSpPr/>
      </xdr:nvCxnSpPr>
      <xdr:spPr>
        <a:xfrm>
          <a:off x="1228725" y="2979644"/>
          <a:ext cx="2952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33</xdr:row>
      <xdr:rowOff>68356</xdr:rowOff>
    </xdr:from>
    <xdr:to>
      <xdr:col>16</xdr:col>
      <xdr:colOff>238125</xdr:colOff>
      <xdr:row>33</xdr:row>
      <xdr:rowOff>68356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460B709D-A3AA-49BE-91E2-C0A8F3192859}"/>
            </a:ext>
          </a:extLst>
        </xdr:cNvPr>
        <xdr:cNvCxnSpPr/>
      </xdr:nvCxnSpPr>
      <xdr:spPr>
        <a:xfrm>
          <a:off x="4695825" y="3440206"/>
          <a:ext cx="228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33</xdr:row>
      <xdr:rowOff>68356</xdr:rowOff>
    </xdr:from>
    <xdr:to>
      <xdr:col>18</xdr:col>
      <xdr:colOff>0</xdr:colOff>
      <xdr:row>33</xdr:row>
      <xdr:rowOff>68356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ADF83DC3-C27D-46F7-AEF2-C804EDBF9C0D}"/>
            </a:ext>
          </a:extLst>
        </xdr:cNvPr>
        <xdr:cNvCxnSpPr/>
      </xdr:nvCxnSpPr>
      <xdr:spPr>
        <a:xfrm>
          <a:off x="4943475" y="3440206"/>
          <a:ext cx="2381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109538</xdr:colOff>
      <xdr:row>3</xdr:row>
      <xdr:rowOff>20172</xdr:rowOff>
    </xdr:from>
    <xdr:to>
      <xdr:col>2</xdr:col>
      <xdr:colOff>523875</xdr:colOff>
      <xdr:row>3</xdr:row>
      <xdr:rowOff>20172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A7D956-3AEC-4F60-9B10-724222C831BC}"/>
            </a:ext>
          </a:extLst>
        </xdr:cNvPr>
        <xdr:cNvCxnSpPr/>
      </xdr:nvCxnSpPr>
      <xdr:spPr>
        <a:xfrm flipH="1">
          <a:off x="1776413" y="705972"/>
          <a:ext cx="4143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170612</xdr:colOff>
      <xdr:row>2</xdr:row>
      <xdr:rowOff>1</xdr:rowOff>
    </xdr:from>
    <xdr:to>
      <xdr:col>11</xdr:col>
      <xdr:colOff>542925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C1C62EA-B7BD-4CE2-9399-E8396B4810EC}"/>
            </a:ext>
          </a:extLst>
        </xdr:cNvPr>
        <xdr:cNvCxnSpPr/>
      </xdr:nvCxnSpPr>
      <xdr:spPr>
        <a:xfrm flipH="1">
          <a:off x="6838112" y="457201"/>
          <a:ext cx="18010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71438</xdr:colOff>
      <xdr:row>3</xdr:row>
      <xdr:rowOff>10647</xdr:rowOff>
    </xdr:from>
    <xdr:to>
      <xdr:col>2</xdr:col>
      <xdr:colOff>600075</xdr:colOff>
      <xdr:row>3</xdr:row>
      <xdr:rowOff>10647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E79E726-3D46-4FED-B4C7-2EDF2A31F410}"/>
            </a:ext>
          </a:extLst>
        </xdr:cNvPr>
        <xdr:cNvCxnSpPr/>
      </xdr:nvCxnSpPr>
      <xdr:spPr>
        <a:xfrm flipH="1">
          <a:off x="1500188" y="696447"/>
          <a:ext cx="5286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170612</xdr:colOff>
      <xdr:row>2</xdr:row>
      <xdr:rowOff>19051</xdr:rowOff>
    </xdr:from>
    <xdr:to>
      <xdr:col>11</xdr:col>
      <xdr:colOff>523875</xdr:colOff>
      <xdr:row>2</xdr:row>
      <xdr:rowOff>19051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3E4422C-7F5D-4E1C-A3C1-4E445FC4AFDC}"/>
            </a:ext>
          </a:extLst>
        </xdr:cNvPr>
        <xdr:cNvCxnSpPr/>
      </xdr:nvCxnSpPr>
      <xdr:spPr>
        <a:xfrm flipH="1">
          <a:off x="6599987" y="476251"/>
          <a:ext cx="17820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588029</xdr:colOff>
      <xdr:row>3</xdr:row>
      <xdr:rowOff>61633</xdr:rowOff>
    </xdr:from>
    <xdr:to>
      <xdr:col>2</xdr:col>
      <xdr:colOff>1154766</xdr:colOff>
      <xdr:row>3</xdr:row>
      <xdr:rowOff>61633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A0B6E7B-25DE-48FF-9105-8B2CBB028080}"/>
            </a:ext>
          </a:extLst>
        </xdr:cNvPr>
        <xdr:cNvCxnSpPr/>
      </xdr:nvCxnSpPr>
      <xdr:spPr>
        <a:xfrm flipH="1">
          <a:off x="2773176" y="733986"/>
          <a:ext cx="5667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19051</xdr:rowOff>
    </xdr:from>
    <xdr:to>
      <xdr:col>8</xdr:col>
      <xdr:colOff>57150</xdr:colOff>
      <xdr:row>2</xdr:row>
      <xdr:rowOff>19051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CF3CAF0-2FC2-40F4-B079-F658B76DA5FA}"/>
            </a:ext>
          </a:extLst>
        </xdr:cNvPr>
        <xdr:cNvCxnSpPr/>
      </xdr:nvCxnSpPr>
      <xdr:spPr>
        <a:xfrm flipH="1">
          <a:off x="5486400" y="476251"/>
          <a:ext cx="1828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18</xdr:row>
      <xdr:rowOff>55469</xdr:rowOff>
    </xdr:from>
    <xdr:to>
      <xdr:col>4</xdr:col>
      <xdr:colOff>228600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C826C68-177B-4051-BD46-D394F2093CB8}"/>
            </a:ext>
          </a:extLst>
        </xdr:cNvPr>
        <xdr:cNvCxnSpPr/>
      </xdr:nvCxnSpPr>
      <xdr:spPr>
        <a:xfrm>
          <a:off x="1228725" y="2684369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12</xdr:row>
      <xdr:rowOff>57150</xdr:rowOff>
    </xdr:from>
    <xdr:to>
      <xdr:col>9</xdr:col>
      <xdr:colOff>238125</xdr:colOff>
      <xdr:row>12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4A0BF2C-5EB4-4C30-8F60-FB1C104138FA}"/>
            </a:ext>
          </a:extLst>
        </xdr:cNvPr>
        <xdr:cNvCxnSpPr/>
      </xdr:nvCxnSpPr>
      <xdr:spPr>
        <a:xfrm>
          <a:off x="1981200" y="1943100"/>
          <a:ext cx="12096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57150</xdr:rowOff>
    </xdr:from>
    <xdr:to>
      <xdr:col>13</xdr:col>
      <xdr:colOff>238125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FBF5EFB8-CCF6-4251-B384-A0A868208C7C}"/>
            </a:ext>
          </a:extLst>
        </xdr:cNvPr>
        <xdr:cNvCxnSpPr/>
      </xdr:nvCxnSpPr>
      <xdr:spPr>
        <a:xfrm>
          <a:off x="3448050" y="1943100"/>
          <a:ext cx="73342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36</xdr:row>
      <xdr:rowOff>55469</xdr:rowOff>
    </xdr:from>
    <xdr:to>
      <xdr:col>4</xdr:col>
      <xdr:colOff>238125</xdr:colOff>
      <xdr:row>36</xdr:row>
      <xdr:rowOff>55469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C91E63E1-188F-4099-AEBF-6D6F34A03436}"/>
            </a:ext>
          </a:extLst>
        </xdr:cNvPr>
        <xdr:cNvCxnSpPr/>
      </xdr:nvCxnSpPr>
      <xdr:spPr>
        <a:xfrm>
          <a:off x="1238250" y="4913219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18</xdr:row>
      <xdr:rowOff>57150</xdr:rowOff>
    </xdr:from>
    <xdr:to>
      <xdr:col>19</xdr:col>
      <xdr:colOff>0</xdr:colOff>
      <xdr:row>18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E693A807-FA56-4060-BB8C-5D5354CD039E}"/>
            </a:ext>
          </a:extLst>
        </xdr:cNvPr>
        <xdr:cNvCxnSpPr/>
      </xdr:nvCxnSpPr>
      <xdr:spPr>
        <a:xfrm>
          <a:off x="3962400" y="2686050"/>
          <a:ext cx="14668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55469</xdr:rowOff>
    </xdr:from>
    <xdr:to>
      <xdr:col>12</xdr:col>
      <xdr:colOff>238125</xdr:colOff>
      <xdr:row>18</xdr:row>
      <xdr:rowOff>55469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6000CC34-8ECC-4C24-B06C-AEF9A373D2D0}"/>
            </a:ext>
          </a:extLst>
        </xdr:cNvPr>
        <xdr:cNvCxnSpPr/>
      </xdr:nvCxnSpPr>
      <xdr:spPr>
        <a:xfrm>
          <a:off x="3448050" y="2684369"/>
          <a:ext cx="485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55469</xdr:rowOff>
    </xdr:from>
    <xdr:to>
      <xdr:col>18</xdr:col>
      <xdr:colOff>238125</xdr:colOff>
      <xdr:row>24</xdr:row>
      <xdr:rowOff>55469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CD18E8AE-D4ED-4DDC-99BF-A4E314B58E3F}"/>
            </a:ext>
          </a:extLst>
        </xdr:cNvPr>
        <xdr:cNvCxnSpPr/>
      </xdr:nvCxnSpPr>
      <xdr:spPr>
        <a:xfrm>
          <a:off x="2466975" y="3427319"/>
          <a:ext cx="2952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24</xdr:row>
      <xdr:rowOff>55469</xdr:rowOff>
    </xdr:from>
    <xdr:to>
      <xdr:col>6</xdr:col>
      <xdr:colOff>238125</xdr:colOff>
      <xdr:row>24</xdr:row>
      <xdr:rowOff>55469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A2F5089-6235-48FA-A84A-492F74034BEF}"/>
            </a:ext>
          </a:extLst>
        </xdr:cNvPr>
        <xdr:cNvCxnSpPr/>
      </xdr:nvCxnSpPr>
      <xdr:spPr>
        <a:xfrm>
          <a:off x="1238250" y="3427319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64994</xdr:rowOff>
    </xdr:from>
    <xdr:to>
      <xdr:col>6</xdr:col>
      <xdr:colOff>219075</xdr:colOff>
      <xdr:row>30</xdr:row>
      <xdr:rowOff>64994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2AE304EF-8517-4188-9EB2-B99998FCAF2C}"/>
            </a:ext>
          </a:extLst>
        </xdr:cNvPr>
        <xdr:cNvCxnSpPr/>
      </xdr:nvCxnSpPr>
      <xdr:spPr>
        <a:xfrm>
          <a:off x="1219200" y="4179794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64994</xdr:rowOff>
    </xdr:from>
    <xdr:to>
      <xdr:col>16</xdr:col>
      <xdr:colOff>238125</xdr:colOff>
      <xdr:row>30</xdr:row>
      <xdr:rowOff>64994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D121AF1-3E99-40FA-9620-7C1B7032B6E7}"/>
            </a:ext>
          </a:extLst>
        </xdr:cNvPr>
        <xdr:cNvCxnSpPr/>
      </xdr:nvCxnSpPr>
      <xdr:spPr>
        <a:xfrm>
          <a:off x="2466975" y="4179794"/>
          <a:ext cx="24574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</xdr:row>
      <xdr:rowOff>57150</xdr:rowOff>
    </xdr:from>
    <xdr:to>
      <xdr:col>18</xdr:col>
      <xdr:colOff>238125</xdr:colOff>
      <xdr:row>12</xdr:row>
      <xdr:rowOff>57150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5627B862-9A39-49F7-9836-41F9E75CC4AC}"/>
            </a:ext>
          </a:extLst>
        </xdr:cNvPr>
        <xdr:cNvCxnSpPr/>
      </xdr:nvCxnSpPr>
      <xdr:spPr>
        <a:xfrm>
          <a:off x="4933950" y="1943100"/>
          <a:ext cx="485775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57150</xdr:rowOff>
    </xdr:from>
    <xdr:to>
      <xdr:col>15</xdr:col>
      <xdr:colOff>238125</xdr:colOff>
      <xdr:row>12</xdr:row>
      <xdr:rowOff>57150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BAB6497A-0996-4BFE-9655-AC021C3EF260}"/>
            </a:ext>
          </a:extLst>
        </xdr:cNvPr>
        <xdr:cNvCxnSpPr/>
      </xdr:nvCxnSpPr>
      <xdr:spPr>
        <a:xfrm>
          <a:off x="4191000" y="1943100"/>
          <a:ext cx="4857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30</xdr:row>
      <xdr:rowOff>64994</xdr:rowOff>
    </xdr:from>
    <xdr:to>
      <xdr:col>18</xdr:col>
      <xdr:colOff>219075</xdr:colOff>
      <xdr:row>30</xdr:row>
      <xdr:rowOff>64994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9006D1E9-383B-4154-ABF8-ECAB61F41C8C}"/>
            </a:ext>
          </a:extLst>
        </xdr:cNvPr>
        <xdr:cNvCxnSpPr/>
      </xdr:nvCxnSpPr>
      <xdr:spPr>
        <a:xfrm>
          <a:off x="4943475" y="4179794"/>
          <a:ext cx="457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18</xdr:row>
      <xdr:rowOff>57150</xdr:rowOff>
    </xdr:from>
    <xdr:to>
      <xdr:col>13</xdr:col>
      <xdr:colOff>0</xdr:colOff>
      <xdr:row>18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91D271B-EAB0-4A44-9CE2-5C7577091479}"/>
            </a:ext>
          </a:extLst>
        </xdr:cNvPr>
        <xdr:cNvCxnSpPr/>
      </xdr:nvCxnSpPr>
      <xdr:spPr>
        <a:xfrm>
          <a:off x="1981200" y="2686050"/>
          <a:ext cx="19621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55469</xdr:rowOff>
    </xdr:from>
    <xdr:to>
      <xdr:col>4</xdr:col>
      <xdr:colOff>238125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4EA8336-1D01-48E3-B759-14301BE2F795}"/>
            </a:ext>
          </a:extLst>
        </xdr:cNvPr>
        <xdr:cNvCxnSpPr/>
      </xdr:nvCxnSpPr>
      <xdr:spPr>
        <a:xfrm>
          <a:off x="1228725" y="2684369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30</xdr:row>
      <xdr:rowOff>58831</xdr:rowOff>
    </xdr:from>
    <xdr:to>
      <xdr:col>19</xdr:col>
      <xdr:colOff>0</xdr:colOff>
      <xdr:row>30</xdr:row>
      <xdr:rowOff>58831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4521A156-303D-4B67-B29C-1B2CE85BD389}"/>
            </a:ext>
          </a:extLst>
        </xdr:cNvPr>
        <xdr:cNvCxnSpPr/>
      </xdr:nvCxnSpPr>
      <xdr:spPr>
        <a:xfrm>
          <a:off x="2476500" y="4173631"/>
          <a:ext cx="2952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36</xdr:row>
      <xdr:rowOff>55469</xdr:rowOff>
    </xdr:from>
    <xdr:to>
      <xdr:col>4</xdr:col>
      <xdr:colOff>238125</xdr:colOff>
      <xdr:row>36</xdr:row>
      <xdr:rowOff>55469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1455585-B648-4F02-A086-07CEC2A4936B}"/>
            </a:ext>
          </a:extLst>
        </xdr:cNvPr>
        <xdr:cNvCxnSpPr/>
      </xdr:nvCxnSpPr>
      <xdr:spPr>
        <a:xfrm>
          <a:off x="1238250" y="4913219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36</xdr:row>
      <xdr:rowOff>57150</xdr:rowOff>
    </xdr:from>
    <xdr:to>
      <xdr:col>13</xdr:col>
      <xdr:colOff>0</xdr:colOff>
      <xdr:row>36</xdr:row>
      <xdr:rowOff>57150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E26DF118-AAAF-45F7-A562-838B84423F92}"/>
            </a:ext>
          </a:extLst>
        </xdr:cNvPr>
        <xdr:cNvCxnSpPr/>
      </xdr:nvCxnSpPr>
      <xdr:spPr>
        <a:xfrm>
          <a:off x="1971675" y="4914900"/>
          <a:ext cx="1971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</xdr:row>
      <xdr:rowOff>55469</xdr:rowOff>
    </xdr:from>
    <xdr:to>
      <xdr:col>6</xdr:col>
      <xdr:colOff>238125</xdr:colOff>
      <xdr:row>24</xdr:row>
      <xdr:rowOff>55469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CE3CF78F-2D86-4E30-BE47-1AD2FF6AD35B}"/>
            </a:ext>
          </a:extLst>
        </xdr:cNvPr>
        <xdr:cNvCxnSpPr/>
      </xdr:nvCxnSpPr>
      <xdr:spPr>
        <a:xfrm>
          <a:off x="1228725" y="3427319"/>
          <a:ext cx="1219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24</xdr:row>
      <xdr:rowOff>55469</xdr:rowOff>
    </xdr:from>
    <xdr:to>
      <xdr:col>17</xdr:col>
      <xdr:colOff>0</xdr:colOff>
      <xdr:row>24</xdr:row>
      <xdr:rowOff>55469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47F6FDF8-C981-4EDA-8D2E-8D0E1D72871C}"/>
            </a:ext>
          </a:extLst>
        </xdr:cNvPr>
        <xdr:cNvCxnSpPr/>
      </xdr:nvCxnSpPr>
      <xdr:spPr>
        <a:xfrm>
          <a:off x="2476500" y="3427319"/>
          <a:ext cx="24574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30</xdr:row>
      <xdr:rowOff>55469</xdr:rowOff>
    </xdr:from>
    <xdr:to>
      <xdr:col>6</xdr:col>
      <xdr:colOff>228600</xdr:colOff>
      <xdr:row>30</xdr:row>
      <xdr:rowOff>55469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F74CD15F-C46A-4E0C-A679-347E87D97732}"/>
            </a:ext>
          </a:extLst>
        </xdr:cNvPr>
        <xdr:cNvCxnSpPr/>
      </xdr:nvCxnSpPr>
      <xdr:spPr>
        <a:xfrm>
          <a:off x="1228725" y="4170269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18</xdr:row>
      <xdr:rowOff>57150</xdr:rowOff>
    </xdr:from>
    <xdr:to>
      <xdr:col>17</xdr:col>
      <xdr:colOff>19050</xdr:colOff>
      <xdr:row>18</xdr:row>
      <xdr:rowOff>57150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DD8B15CB-7BE2-4D59-9709-245DD3623141}"/>
            </a:ext>
          </a:extLst>
        </xdr:cNvPr>
        <xdr:cNvCxnSpPr/>
      </xdr:nvCxnSpPr>
      <xdr:spPr>
        <a:xfrm>
          <a:off x="3962400" y="2686050"/>
          <a:ext cx="990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</xdr:row>
      <xdr:rowOff>57150</xdr:rowOff>
    </xdr:from>
    <xdr:to>
      <xdr:col>18</xdr:col>
      <xdr:colOff>238125</xdr:colOff>
      <xdr:row>18</xdr:row>
      <xdr:rowOff>57150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441A32BB-1D99-4B60-81D1-DC72430AE8D6}"/>
            </a:ext>
          </a:extLst>
        </xdr:cNvPr>
        <xdr:cNvCxnSpPr/>
      </xdr:nvCxnSpPr>
      <xdr:spPr>
        <a:xfrm>
          <a:off x="4933950" y="2686050"/>
          <a:ext cx="485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18</xdr:row>
      <xdr:rowOff>55469</xdr:rowOff>
    </xdr:from>
    <xdr:to>
      <xdr:col>4</xdr:col>
      <xdr:colOff>228600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2DF866E-62A6-4955-A6B7-55D728134A13}"/>
            </a:ext>
          </a:extLst>
        </xdr:cNvPr>
        <xdr:cNvCxnSpPr/>
      </xdr:nvCxnSpPr>
      <xdr:spPr>
        <a:xfrm>
          <a:off x="1228725" y="2684369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12</xdr:row>
      <xdr:rowOff>57150</xdr:rowOff>
    </xdr:from>
    <xdr:to>
      <xdr:col>4</xdr:col>
      <xdr:colOff>0</xdr:colOff>
      <xdr:row>12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1B41B31-0F18-45D9-81C8-8ADA1F897047}"/>
            </a:ext>
          </a:extLst>
        </xdr:cNvPr>
        <xdr:cNvCxnSpPr/>
      </xdr:nvCxnSpPr>
      <xdr:spPr>
        <a:xfrm>
          <a:off x="1476375" y="1943100"/>
          <a:ext cx="2381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12</xdr:row>
      <xdr:rowOff>57150</xdr:rowOff>
    </xdr:from>
    <xdr:to>
      <xdr:col>18</xdr:col>
      <xdr:colOff>238125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83AE688-B596-4186-AB9B-528C02D0E0D0}"/>
            </a:ext>
          </a:extLst>
        </xdr:cNvPr>
        <xdr:cNvCxnSpPr/>
      </xdr:nvCxnSpPr>
      <xdr:spPr>
        <a:xfrm>
          <a:off x="4943475" y="1943100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16</xdr:col>
      <xdr:colOff>0</xdr:colOff>
      <xdr:row>12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85E9F5D-2732-40D1-A53B-CE64CCEB215A}"/>
            </a:ext>
          </a:extLst>
        </xdr:cNvPr>
        <xdr:cNvCxnSpPr/>
      </xdr:nvCxnSpPr>
      <xdr:spPr>
        <a:xfrm>
          <a:off x="34575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64994</xdr:rowOff>
    </xdr:from>
    <xdr:to>
      <xdr:col>4</xdr:col>
      <xdr:colOff>219075</xdr:colOff>
      <xdr:row>36</xdr:row>
      <xdr:rowOff>64994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ED4B0BB2-A4AE-4CA2-9FF0-529657332E9C}"/>
            </a:ext>
          </a:extLst>
        </xdr:cNvPr>
        <xdr:cNvCxnSpPr/>
      </xdr:nvCxnSpPr>
      <xdr:spPr>
        <a:xfrm>
          <a:off x="1219200" y="4922744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18</xdr:row>
      <xdr:rowOff>57150</xdr:rowOff>
    </xdr:from>
    <xdr:to>
      <xdr:col>13</xdr:col>
      <xdr:colOff>0</xdr:colOff>
      <xdr:row>18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EC6C6504-8EBE-42E4-AC4D-DADBEA4F58BA}"/>
            </a:ext>
          </a:extLst>
        </xdr:cNvPr>
        <xdr:cNvCxnSpPr/>
      </xdr:nvCxnSpPr>
      <xdr:spPr>
        <a:xfrm>
          <a:off x="1971675" y="2686050"/>
          <a:ext cx="1971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30</xdr:row>
      <xdr:rowOff>45944</xdr:rowOff>
    </xdr:from>
    <xdr:to>
      <xdr:col>6</xdr:col>
      <xdr:colOff>219075</xdr:colOff>
      <xdr:row>30</xdr:row>
      <xdr:rowOff>45944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E9EE062D-65B9-4CF0-9DB2-AD81D112AE13}"/>
            </a:ext>
          </a:extLst>
        </xdr:cNvPr>
        <xdr:cNvCxnSpPr/>
      </xdr:nvCxnSpPr>
      <xdr:spPr>
        <a:xfrm>
          <a:off x="1238250" y="4160744"/>
          <a:ext cx="11906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21</xdr:row>
      <xdr:rowOff>55469</xdr:rowOff>
    </xdr:from>
    <xdr:to>
      <xdr:col>6</xdr:col>
      <xdr:colOff>228600</xdr:colOff>
      <xdr:row>21</xdr:row>
      <xdr:rowOff>55469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D638988C-2265-4C8D-9395-7C918C0C78E1}"/>
            </a:ext>
          </a:extLst>
        </xdr:cNvPr>
        <xdr:cNvCxnSpPr/>
      </xdr:nvCxnSpPr>
      <xdr:spPr>
        <a:xfrm>
          <a:off x="1238250" y="3055844"/>
          <a:ext cx="12001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24</xdr:row>
      <xdr:rowOff>64994</xdr:rowOff>
    </xdr:from>
    <xdr:to>
      <xdr:col>7</xdr:col>
      <xdr:colOff>0</xdr:colOff>
      <xdr:row>24</xdr:row>
      <xdr:rowOff>64994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5450C606-BDBC-4E24-933A-9F5F5BC16FFD}"/>
            </a:ext>
          </a:extLst>
        </xdr:cNvPr>
        <xdr:cNvCxnSpPr/>
      </xdr:nvCxnSpPr>
      <xdr:spPr>
        <a:xfrm>
          <a:off x="1228725" y="3436844"/>
          <a:ext cx="1228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55469</xdr:rowOff>
    </xdr:from>
    <xdr:to>
      <xdr:col>6</xdr:col>
      <xdr:colOff>238125</xdr:colOff>
      <xdr:row>27</xdr:row>
      <xdr:rowOff>55469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E973193B-2C50-423F-94A9-6BCC190BA98F}"/>
            </a:ext>
          </a:extLst>
        </xdr:cNvPr>
        <xdr:cNvCxnSpPr/>
      </xdr:nvCxnSpPr>
      <xdr:spPr>
        <a:xfrm>
          <a:off x="1228725" y="3798794"/>
          <a:ext cx="12192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15</xdr:row>
      <xdr:rowOff>45944</xdr:rowOff>
    </xdr:from>
    <xdr:to>
      <xdr:col>4</xdr:col>
      <xdr:colOff>238125</xdr:colOff>
      <xdr:row>15</xdr:row>
      <xdr:rowOff>45944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C54CC195-D229-47BD-B8BB-E763B85C8945}"/>
            </a:ext>
          </a:extLst>
        </xdr:cNvPr>
        <xdr:cNvCxnSpPr/>
      </xdr:nvCxnSpPr>
      <xdr:spPr>
        <a:xfrm>
          <a:off x="1238250" y="2303369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33</xdr:row>
      <xdr:rowOff>45944</xdr:rowOff>
    </xdr:from>
    <xdr:to>
      <xdr:col>4</xdr:col>
      <xdr:colOff>238125</xdr:colOff>
      <xdr:row>33</xdr:row>
      <xdr:rowOff>45944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AD5782A9-102B-41AC-BB36-AD245448F1E9}"/>
            </a:ext>
          </a:extLst>
        </xdr:cNvPr>
        <xdr:cNvCxnSpPr/>
      </xdr:nvCxnSpPr>
      <xdr:spPr>
        <a:xfrm>
          <a:off x="1238250" y="4532219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42</xdr:row>
      <xdr:rowOff>55469</xdr:rowOff>
    </xdr:from>
    <xdr:to>
      <xdr:col>16</xdr:col>
      <xdr:colOff>0</xdr:colOff>
      <xdr:row>42</xdr:row>
      <xdr:rowOff>55469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C3FE245A-217F-4D9D-AFCA-2FBAE40E9F8B}"/>
            </a:ext>
          </a:extLst>
        </xdr:cNvPr>
        <xdr:cNvCxnSpPr/>
      </xdr:nvCxnSpPr>
      <xdr:spPr>
        <a:xfrm>
          <a:off x="3943350" y="5656169"/>
          <a:ext cx="742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36</xdr:row>
      <xdr:rowOff>66675</xdr:rowOff>
    </xdr:from>
    <xdr:to>
      <xdr:col>19</xdr:col>
      <xdr:colOff>9525</xdr:colOff>
      <xdr:row>36</xdr:row>
      <xdr:rowOff>66675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CD8E2D70-BDF9-40E5-8145-AFCB4B314340}"/>
            </a:ext>
          </a:extLst>
        </xdr:cNvPr>
        <xdr:cNvCxnSpPr/>
      </xdr:nvCxnSpPr>
      <xdr:spPr>
        <a:xfrm>
          <a:off x="3962400" y="4924425"/>
          <a:ext cx="1476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30</xdr:row>
      <xdr:rowOff>55469</xdr:rowOff>
    </xdr:from>
    <xdr:to>
      <xdr:col>14</xdr:col>
      <xdr:colOff>238125</xdr:colOff>
      <xdr:row>30</xdr:row>
      <xdr:rowOff>55469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1F71701F-B5F8-43CC-A9F9-D537CA46E1AE}"/>
            </a:ext>
          </a:extLst>
        </xdr:cNvPr>
        <xdr:cNvCxnSpPr/>
      </xdr:nvCxnSpPr>
      <xdr:spPr>
        <a:xfrm>
          <a:off x="2476500" y="4170269"/>
          <a:ext cx="19526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24</xdr:row>
      <xdr:rowOff>64994</xdr:rowOff>
    </xdr:from>
    <xdr:to>
      <xdr:col>19</xdr:col>
      <xdr:colOff>9525</xdr:colOff>
      <xdr:row>24</xdr:row>
      <xdr:rowOff>64994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21F677EC-4639-407F-98A9-76A07A38D410}"/>
            </a:ext>
          </a:extLst>
        </xdr:cNvPr>
        <xdr:cNvCxnSpPr/>
      </xdr:nvCxnSpPr>
      <xdr:spPr>
        <a:xfrm>
          <a:off x="4953000" y="3436844"/>
          <a:ext cx="485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30</xdr:row>
      <xdr:rowOff>55469</xdr:rowOff>
    </xdr:from>
    <xdr:to>
      <xdr:col>19</xdr:col>
      <xdr:colOff>0</xdr:colOff>
      <xdr:row>30</xdr:row>
      <xdr:rowOff>55469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B1ADAB6-8C89-40F8-AD44-A488CC87F824}"/>
            </a:ext>
          </a:extLst>
        </xdr:cNvPr>
        <xdr:cNvCxnSpPr/>
      </xdr:nvCxnSpPr>
      <xdr:spPr>
        <a:xfrm>
          <a:off x="4943475" y="4170269"/>
          <a:ext cx="485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42</xdr:row>
      <xdr:rowOff>57150</xdr:rowOff>
    </xdr:from>
    <xdr:to>
      <xdr:col>13</xdr:col>
      <xdr:colOff>0</xdr:colOff>
      <xdr:row>42</xdr:row>
      <xdr:rowOff>57150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D006F05D-7EBF-4A5F-94E2-AD2542C0A892}"/>
            </a:ext>
          </a:extLst>
        </xdr:cNvPr>
        <xdr:cNvCxnSpPr/>
      </xdr:nvCxnSpPr>
      <xdr:spPr>
        <a:xfrm>
          <a:off x="3000375" y="5657850"/>
          <a:ext cx="942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12</xdr:row>
      <xdr:rowOff>47625</xdr:rowOff>
    </xdr:from>
    <xdr:to>
      <xdr:col>9</xdr:col>
      <xdr:colOff>228600</xdr:colOff>
      <xdr:row>12</xdr:row>
      <xdr:rowOff>47625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F94D3ED1-9086-45F6-BCED-CAB8E31C4FC2}"/>
            </a:ext>
          </a:extLst>
        </xdr:cNvPr>
        <xdr:cNvCxnSpPr/>
      </xdr:nvCxnSpPr>
      <xdr:spPr>
        <a:xfrm>
          <a:off x="1952625" y="193357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1681</xdr:colOff>
      <xdr:row>24</xdr:row>
      <xdr:rowOff>58831</xdr:rowOff>
    </xdr:from>
    <xdr:to>
      <xdr:col>18</xdr:col>
      <xdr:colOff>0</xdr:colOff>
      <xdr:row>24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943A006-F9F9-44FA-91C2-D8949B7DB8BD}"/>
            </a:ext>
          </a:extLst>
        </xdr:cNvPr>
        <xdr:cNvCxnSpPr/>
      </xdr:nvCxnSpPr>
      <xdr:spPr>
        <a:xfrm>
          <a:off x="1220881" y="3430681"/>
          <a:ext cx="396071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55469</xdr:rowOff>
    </xdr:from>
    <xdr:to>
      <xdr:col>19</xdr:col>
      <xdr:colOff>0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E6F2CC1-944D-42DC-97E2-D11AB8F50E36}"/>
            </a:ext>
          </a:extLst>
        </xdr:cNvPr>
        <xdr:cNvCxnSpPr/>
      </xdr:nvCxnSpPr>
      <xdr:spPr>
        <a:xfrm>
          <a:off x="1228725" y="2684369"/>
          <a:ext cx="42005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20731</xdr:colOff>
      <xdr:row>30</xdr:row>
      <xdr:rowOff>58831</xdr:rowOff>
    </xdr:from>
    <xdr:to>
      <xdr:col>6</xdr:col>
      <xdr:colOff>238125</xdr:colOff>
      <xdr:row>30</xdr:row>
      <xdr:rowOff>58831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68BA9B7-04BC-4D07-B4E8-96F3591B3348}"/>
            </a:ext>
          </a:extLst>
        </xdr:cNvPr>
        <xdr:cNvCxnSpPr/>
      </xdr:nvCxnSpPr>
      <xdr:spPr>
        <a:xfrm>
          <a:off x="1239931" y="4173631"/>
          <a:ext cx="12079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228600</xdr:colOff>
      <xdr:row>12</xdr:row>
      <xdr:rowOff>66675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D2220F9-DC6D-403E-8253-BC67266416E0}"/>
            </a:ext>
          </a:extLst>
        </xdr:cNvPr>
        <xdr:cNvCxnSpPr/>
      </xdr:nvCxnSpPr>
      <xdr:spPr>
        <a:xfrm>
          <a:off x="1228725" y="1952625"/>
          <a:ext cx="4667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15</xdr:col>
      <xdr:colOff>219075</xdr:colOff>
      <xdr:row>12</xdr:row>
      <xdr:rowOff>57150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6D60728B-C88E-4C1E-8027-6B3DAFEF0C2C}"/>
            </a:ext>
          </a:extLst>
        </xdr:cNvPr>
        <xdr:cNvCxnSpPr/>
      </xdr:nvCxnSpPr>
      <xdr:spPr>
        <a:xfrm>
          <a:off x="3457575" y="1943100"/>
          <a:ext cx="12001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36</xdr:row>
      <xdr:rowOff>57150</xdr:rowOff>
    </xdr:from>
    <xdr:to>
      <xdr:col>19</xdr:col>
      <xdr:colOff>0</xdr:colOff>
      <xdr:row>36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6A5BF12A-D844-427B-8C1D-2307B0BE8D02}"/>
            </a:ext>
          </a:extLst>
        </xdr:cNvPr>
        <xdr:cNvCxnSpPr/>
      </xdr:nvCxnSpPr>
      <xdr:spPr>
        <a:xfrm>
          <a:off x="2228850" y="4914900"/>
          <a:ext cx="32004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30</xdr:row>
      <xdr:rowOff>57150</xdr:rowOff>
    </xdr:from>
    <xdr:to>
      <xdr:col>13</xdr:col>
      <xdr:colOff>238125</xdr:colOff>
      <xdr:row>30</xdr:row>
      <xdr:rowOff>57150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B5D8A617-F78A-4B08-A3FE-86563FD41DC8}"/>
            </a:ext>
          </a:extLst>
        </xdr:cNvPr>
        <xdr:cNvCxnSpPr/>
      </xdr:nvCxnSpPr>
      <xdr:spPr>
        <a:xfrm>
          <a:off x="2476500" y="4171950"/>
          <a:ext cx="1704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24</xdr:row>
      <xdr:rowOff>66675</xdr:rowOff>
    </xdr:from>
    <xdr:to>
      <xdr:col>18</xdr:col>
      <xdr:colOff>238125</xdr:colOff>
      <xdr:row>24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6E00019B-DB90-4D4B-9952-421BC5E8D000}"/>
            </a:ext>
          </a:extLst>
        </xdr:cNvPr>
        <xdr:cNvCxnSpPr/>
      </xdr:nvCxnSpPr>
      <xdr:spPr>
        <a:xfrm>
          <a:off x="5191125" y="3438525"/>
          <a:ext cx="228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42</xdr:row>
      <xdr:rowOff>76200</xdr:rowOff>
    </xdr:from>
    <xdr:to>
      <xdr:col>18</xdr:col>
      <xdr:colOff>0</xdr:colOff>
      <xdr:row>42</xdr:row>
      <xdr:rowOff>76200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30B1576B-9A66-4960-915D-2DA5D35DD7AB}"/>
            </a:ext>
          </a:extLst>
        </xdr:cNvPr>
        <xdr:cNvCxnSpPr/>
      </xdr:nvCxnSpPr>
      <xdr:spPr>
        <a:xfrm>
          <a:off x="4705350" y="5676900"/>
          <a:ext cx="476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57150</xdr:rowOff>
    </xdr:from>
    <xdr:to>
      <xdr:col>9</xdr:col>
      <xdr:colOff>238125</xdr:colOff>
      <xdr:row>12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4EB5197C-2D37-4F17-A11E-C87B96FDC495}"/>
            </a:ext>
          </a:extLst>
        </xdr:cNvPr>
        <xdr:cNvCxnSpPr/>
      </xdr:nvCxnSpPr>
      <xdr:spPr>
        <a:xfrm>
          <a:off x="1962150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18</xdr:row>
      <xdr:rowOff>57150</xdr:rowOff>
    </xdr:from>
    <xdr:to>
      <xdr:col>4</xdr:col>
      <xdr:colOff>0</xdr:colOff>
      <xdr:row>18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8267815-2CB8-4C45-A2FA-54D1D6392737}"/>
            </a:ext>
          </a:extLst>
        </xdr:cNvPr>
        <xdr:cNvCxnSpPr/>
      </xdr:nvCxnSpPr>
      <xdr:spPr>
        <a:xfrm>
          <a:off x="1238250" y="2686050"/>
          <a:ext cx="4762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30</xdr:row>
      <xdr:rowOff>58831</xdr:rowOff>
    </xdr:from>
    <xdr:to>
      <xdr:col>17</xdr:col>
      <xdr:colOff>238125</xdr:colOff>
      <xdr:row>30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2EF44C6-9197-4FA0-8817-A52639BB974B}"/>
            </a:ext>
          </a:extLst>
        </xdr:cNvPr>
        <xdr:cNvCxnSpPr/>
      </xdr:nvCxnSpPr>
      <xdr:spPr>
        <a:xfrm>
          <a:off x="2724150" y="4173631"/>
          <a:ext cx="24479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36</xdr:row>
      <xdr:rowOff>55469</xdr:rowOff>
    </xdr:from>
    <xdr:to>
      <xdr:col>12</xdr:col>
      <xdr:colOff>228600</xdr:colOff>
      <xdr:row>36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7C69662-2D0D-4262-8F4F-AA2C250C8746}"/>
            </a:ext>
          </a:extLst>
        </xdr:cNvPr>
        <xdr:cNvCxnSpPr/>
      </xdr:nvCxnSpPr>
      <xdr:spPr>
        <a:xfrm>
          <a:off x="3200400" y="4913219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20731</xdr:colOff>
      <xdr:row>36</xdr:row>
      <xdr:rowOff>58831</xdr:rowOff>
    </xdr:from>
    <xdr:to>
      <xdr:col>9</xdr:col>
      <xdr:colOff>238125</xdr:colOff>
      <xdr:row>36</xdr:row>
      <xdr:rowOff>58831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F96A111-50C5-483A-94E8-36A17BB751C0}"/>
            </a:ext>
          </a:extLst>
        </xdr:cNvPr>
        <xdr:cNvCxnSpPr/>
      </xdr:nvCxnSpPr>
      <xdr:spPr>
        <a:xfrm>
          <a:off x="1239931" y="4916581"/>
          <a:ext cx="19509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4</xdr:col>
      <xdr:colOff>0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2848D32-F845-4573-A980-54AF7B7B01BC}"/>
            </a:ext>
          </a:extLst>
        </xdr:cNvPr>
        <xdr:cNvCxnSpPr/>
      </xdr:nvCxnSpPr>
      <xdr:spPr>
        <a:xfrm>
          <a:off x="1228725" y="1952625"/>
          <a:ext cx="48577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12</xdr:row>
      <xdr:rowOff>57150</xdr:rowOff>
    </xdr:from>
    <xdr:to>
      <xdr:col>18</xdr:col>
      <xdr:colOff>276225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91EF0BA-6823-4F83-A577-89A3CC9D951A}"/>
            </a:ext>
          </a:extLst>
        </xdr:cNvPr>
        <xdr:cNvCxnSpPr/>
      </xdr:nvCxnSpPr>
      <xdr:spPr>
        <a:xfrm>
          <a:off x="4953000" y="1943100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66675</xdr:rowOff>
    </xdr:from>
    <xdr:to>
      <xdr:col>15</xdr:col>
      <xdr:colOff>266700</xdr:colOff>
      <xdr:row>12</xdr:row>
      <xdr:rowOff>66675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3317172-3FB7-404F-BE9A-17276394D557}"/>
            </a:ext>
          </a:extLst>
        </xdr:cNvPr>
        <xdr:cNvCxnSpPr/>
      </xdr:nvCxnSpPr>
      <xdr:spPr>
        <a:xfrm>
          <a:off x="34575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18</xdr:row>
      <xdr:rowOff>55469</xdr:rowOff>
    </xdr:from>
    <xdr:to>
      <xdr:col>13</xdr:col>
      <xdr:colOff>228600</xdr:colOff>
      <xdr:row>18</xdr:row>
      <xdr:rowOff>55469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C238CFA-FD58-4395-9E3E-128BF424D03D}"/>
            </a:ext>
          </a:extLst>
        </xdr:cNvPr>
        <xdr:cNvCxnSpPr/>
      </xdr:nvCxnSpPr>
      <xdr:spPr>
        <a:xfrm>
          <a:off x="1962150" y="2684369"/>
          <a:ext cx="2209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12</xdr:row>
      <xdr:rowOff>57150</xdr:rowOff>
    </xdr:from>
    <xdr:to>
      <xdr:col>9</xdr:col>
      <xdr:colOff>228600</xdr:colOff>
      <xdr:row>12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BB5C6974-FAD9-4A6A-B878-608DF468FF53}"/>
            </a:ext>
          </a:extLst>
        </xdr:cNvPr>
        <xdr:cNvCxnSpPr/>
      </xdr:nvCxnSpPr>
      <xdr:spPr>
        <a:xfrm>
          <a:off x="195262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24</xdr:row>
      <xdr:rowOff>55469</xdr:rowOff>
    </xdr:from>
    <xdr:to>
      <xdr:col>4</xdr:col>
      <xdr:colOff>238125</xdr:colOff>
      <xdr:row>24</xdr:row>
      <xdr:rowOff>55469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3BEC52C4-BC56-4E47-A6E2-91A5A5FDEB29}"/>
            </a:ext>
          </a:extLst>
        </xdr:cNvPr>
        <xdr:cNvCxnSpPr/>
      </xdr:nvCxnSpPr>
      <xdr:spPr>
        <a:xfrm>
          <a:off x="1485900" y="3427319"/>
          <a:ext cx="466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30</xdr:row>
      <xdr:rowOff>64994</xdr:rowOff>
    </xdr:from>
    <xdr:to>
      <xdr:col>2</xdr:col>
      <xdr:colOff>219075</xdr:colOff>
      <xdr:row>30</xdr:row>
      <xdr:rowOff>64994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5FD76FA1-9410-40B1-8DE9-141F2FB9777B}"/>
            </a:ext>
          </a:extLst>
        </xdr:cNvPr>
        <xdr:cNvCxnSpPr/>
      </xdr:nvCxnSpPr>
      <xdr:spPr>
        <a:xfrm>
          <a:off x="1228725" y="4179794"/>
          <a:ext cx="2095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57150</xdr:rowOff>
    </xdr:from>
    <xdr:to>
      <xdr:col>3</xdr:col>
      <xdr:colOff>9525</xdr:colOff>
      <xdr:row>24</xdr:row>
      <xdr:rowOff>57150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75EB8DCB-6F43-46B9-AE75-51DDF7779719}"/>
            </a:ext>
          </a:extLst>
        </xdr:cNvPr>
        <xdr:cNvCxnSpPr/>
      </xdr:nvCxnSpPr>
      <xdr:spPr>
        <a:xfrm>
          <a:off x="1219200" y="3429000"/>
          <a:ext cx="2571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24</xdr:row>
      <xdr:rowOff>55469</xdr:rowOff>
    </xdr:from>
    <xdr:to>
      <xdr:col>11</xdr:col>
      <xdr:colOff>219075</xdr:colOff>
      <xdr:row>24</xdr:row>
      <xdr:rowOff>57150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FF3375F5-8DD2-4348-A049-FC47F48E8D32}"/>
            </a:ext>
          </a:extLst>
        </xdr:cNvPr>
        <xdr:cNvCxnSpPr/>
      </xdr:nvCxnSpPr>
      <xdr:spPr>
        <a:xfrm>
          <a:off x="1971675" y="3427319"/>
          <a:ext cx="1695450" cy="168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</xdr:row>
      <xdr:rowOff>45944</xdr:rowOff>
    </xdr:from>
    <xdr:to>
      <xdr:col>15</xdr:col>
      <xdr:colOff>238125</xdr:colOff>
      <xdr:row>18</xdr:row>
      <xdr:rowOff>45944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318A1649-6C4C-450F-BBD1-2028EF4CAA31}"/>
            </a:ext>
          </a:extLst>
        </xdr:cNvPr>
        <xdr:cNvCxnSpPr/>
      </xdr:nvCxnSpPr>
      <xdr:spPr>
        <a:xfrm>
          <a:off x="4191000" y="2674844"/>
          <a:ext cx="4857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30</xdr:row>
      <xdr:rowOff>66675</xdr:rowOff>
    </xdr:from>
    <xdr:to>
      <xdr:col>7</xdr:col>
      <xdr:colOff>238125</xdr:colOff>
      <xdr:row>30</xdr:row>
      <xdr:rowOff>66675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37998E0A-D808-4C72-824B-6AD3A51A61E4}"/>
            </a:ext>
          </a:extLst>
        </xdr:cNvPr>
        <xdr:cNvCxnSpPr/>
      </xdr:nvCxnSpPr>
      <xdr:spPr>
        <a:xfrm>
          <a:off x="1971675" y="4181475"/>
          <a:ext cx="7239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24</xdr:row>
      <xdr:rowOff>45944</xdr:rowOff>
    </xdr:from>
    <xdr:to>
      <xdr:col>18</xdr:col>
      <xdr:colOff>228600</xdr:colOff>
      <xdr:row>24</xdr:row>
      <xdr:rowOff>45944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2C6E6B28-6949-4610-A0EA-1D19899FFE33}"/>
            </a:ext>
          </a:extLst>
        </xdr:cNvPr>
        <xdr:cNvCxnSpPr/>
      </xdr:nvCxnSpPr>
      <xdr:spPr>
        <a:xfrm>
          <a:off x="3705225" y="3417794"/>
          <a:ext cx="17049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36</xdr:row>
      <xdr:rowOff>55469</xdr:rowOff>
    </xdr:from>
    <xdr:to>
      <xdr:col>17</xdr:col>
      <xdr:colOff>238125</xdr:colOff>
      <xdr:row>36</xdr:row>
      <xdr:rowOff>55469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98514DD1-3180-4345-B48F-2FDC0A70D8CE}"/>
            </a:ext>
          </a:extLst>
        </xdr:cNvPr>
        <xdr:cNvCxnSpPr/>
      </xdr:nvCxnSpPr>
      <xdr:spPr>
        <a:xfrm>
          <a:off x="3962400" y="4913219"/>
          <a:ext cx="1209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18</xdr:row>
      <xdr:rowOff>45944</xdr:rowOff>
    </xdr:from>
    <xdr:to>
      <xdr:col>18</xdr:col>
      <xdr:colOff>238125</xdr:colOff>
      <xdr:row>18</xdr:row>
      <xdr:rowOff>45944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79E99FD0-8587-47C4-A13D-C8AC567E1BF7}"/>
            </a:ext>
          </a:extLst>
        </xdr:cNvPr>
        <xdr:cNvCxnSpPr/>
      </xdr:nvCxnSpPr>
      <xdr:spPr>
        <a:xfrm>
          <a:off x="4705350" y="2674844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30</xdr:row>
      <xdr:rowOff>45944</xdr:rowOff>
    </xdr:from>
    <xdr:to>
      <xdr:col>4</xdr:col>
      <xdr:colOff>228600</xdr:colOff>
      <xdr:row>30</xdr:row>
      <xdr:rowOff>45944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9D0F2098-3E97-4C4E-952B-19226FE52A90}"/>
            </a:ext>
          </a:extLst>
        </xdr:cNvPr>
        <xdr:cNvCxnSpPr/>
      </xdr:nvCxnSpPr>
      <xdr:spPr>
        <a:xfrm>
          <a:off x="1476375" y="4160744"/>
          <a:ext cx="4667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36</xdr:row>
      <xdr:rowOff>66675</xdr:rowOff>
    </xdr:from>
    <xdr:to>
      <xdr:col>2</xdr:col>
      <xdr:colOff>238125</xdr:colOff>
      <xdr:row>36</xdr:row>
      <xdr:rowOff>66675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2348D5A-5074-4AE1-A06B-ED150DA13F3B}"/>
            </a:ext>
          </a:extLst>
        </xdr:cNvPr>
        <xdr:cNvCxnSpPr/>
      </xdr:nvCxnSpPr>
      <xdr:spPr>
        <a:xfrm>
          <a:off x="1228725" y="4924425"/>
          <a:ext cx="228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30</xdr:row>
      <xdr:rowOff>58831</xdr:rowOff>
    </xdr:from>
    <xdr:to>
      <xdr:col>18</xdr:col>
      <xdr:colOff>228600</xdr:colOff>
      <xdr:row>30</xdr:row>
      <xdr:rowOff>58831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42D70B7-7F37-46B0-BF7A-68089A85CE4E}"/>
            </a:ext>
          </a:extLst>
        </xdr:cNvPr>
        <xdr:cNvCxnSpPr/>
      </xdr:nvCxnSpPr>
      <xdr:spPr>
        <a:xfrm>
          <a:off x="4695825" y="4173631"/>
          <a:ext cx="7143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55469</xdr:rowOff>
    </xdr:from>
    <xdr:to>
      <xdr:col>13</xdr:col>
      <xdr:colOff>238125</xdr:colOff>
      <xdr:row>18</xdr:row>
      <xdr:rowOff>55469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0E44187-8A0B-4257-814D-3E409FA001C9}"/>
            </a:ext>
          </a:extLst>
        </xdr:cNvPr>
        <xdr:cNvCxnSpPr/>
      </xdr:nvCxnSpPr>
      <xdr:spPr>
        <a:xfrm>
          <a:off x="1228725" y="2684369"/>
          <a:ext cx="29527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20731</xdr:colOff>
      <xdr:row>36</xdr:row>
      <xdr:rowOff>58831</xdr:rowOff>
    </xdr:from>
    <xdr:to>
      <xdr:col>4</xdr:col>
      <xdr:colOff>238125</xdr:colOff>
      <xdr:row>36</xdr:row>
      <xdr:rowOff>58831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EED7622-7A29-4E37-BF0E-C446E874D1EC}"/>
            </a:ext>
          </a:extLst>
        </xdr:cNvPr>
        <xdr:cNvCxnSpPr/>
      </xdr:nvCxnSpPr>
      <xdr:spPr>
        <a:xfrm>
          <a:off x="1487581" y="4916581"/>
          <a:ext cx="4650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57150</xdr:rowOff>
    </xdr:from>
    <xdr:to>
      <xdr:col>3</xdr:col>
      <xdr:colOff>228600</xdr:colOff>
      <xdr:row>12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0DC8498-2A30-454A-8B49-179DBC84359E}"/>
            </a:ext>
          </a:extLst>
        </xdr:cNvPr>
        <xdr:cNvCxnSpPr/>
      </xdr:nvCxnSpPr>
      <xdr:spPr>
        <a:xfrm>
          <a:off x="1219200" y="1943100"/>
          <a:ext cx="47625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12</xdr:row>
      <xdr:rowOff>57150</xdr:rowOff>
    </xdr:from>
    <xdr:to>
      <xdr:col>18</xdr:col>
      <xdr:colOff>238125</xdr:colOff>
      <xdr:row>12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B8D16F6-3A09-4BDB-8E32-781135FB2E46}"/>
            </a:ext>
          </a:extLst>
        </xdr:cNvPr>
        <xdr:cNvCxnSpPr/>
      </xdr:nvCxnSpPr>
      <xdr:spPr>
        <a:xfrm>
          <a:off x="4943475" y="1943100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57150</xdr:rowOff>
    </xdr:from>
    <xdr:to>
      <xdr:col>10</xdr:col>
      <xdr:colOff>0</xdr:colOff>
      <xdr:row>12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ED480987-8FE8-46A4-BE04-75D902563EAF}"/>
            </a:ext>
          </a:extLst>
        </xdr:cNvPr>
        <xdr:cNvCxnSpPr/>
      </xdr:nvCxnSpPr>
      <xdr:spPr>
        <a:xfrm>
          <a:off x="19716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58831</xdr:rowOff>
    </xdr:from>
    <xdr:to>
      <xdr:col>19</xdr:col>
      <xdr:colOff>0</xdr:colOff>
      <xdr:row>24</xdr:row>
      <xdr:rowOff>58831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CBCD578-6938-4F57-8835-5AE2AEB054AB}"/>
            </a:ext>
          </a:extLst>
        </xdr:cNvPr>
        <xdr:cNvCxnSpPr/>
      </xdr:nvCxnSpPr>
      <xdr:spPr>
        <a:xfrm>
          <a:off x="1219200" y="3430681"/>
          <a:ext cx="42100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20731</xdr:colOff>
      <xdr:row>30</xdr:row>
      <xdr:rowOff>58831</xdr:rowOff>
    </xdr:from>
    <xdr:to>
      <xdr:col>2</xdr:col>
      <xdr:colOff>238125</xdr:colOff>
      <xdr:row>30</xdr:row>
      <xdr:rowOff>58831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B82451D-7D12-4D6F-B331-39D8B3F858EE}"/>
            </a:ext>
          </a:extLst>
        </xdr:cNvPr>
        <xdr:cNvCxnSpPr/>
      </xdr:nvCxnSpPr>
      <xdr:spPr>
        <a:xfrm>
          <a:off x="1239931" y="4173631"/>
          <a:ext cx="2173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36</xdr:row>
      <xdr:rowOff>58831</xdr:rowOff>
    </xdr:from>
    <xdr:to>
      <xdr:col>18</xdr:col>
      <xdr:colOff>238125</xdr:colOff>
      <xdr:row>36</xdr:row>
      <xdr:rowOff>58831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DF0F61E-9DE7-40E2-B133-06B776788346}"/>
            </a:ext>
          </a:extLst>
        </xdr:cNvPr>
        <xdr:cNvCxnSpPr/>
      </xdr:nvCxnSpPr>
      <xdr:spPr>
        <a:xfrm>
          <a:off x="1962150" y="4916581"/>
          <a:ext cx="34575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57150</xdr:rowOff>
    </xdr:from>
    <xdr:to>
      <xdr:col>16</xdr:col>
      <xdr:colOff>0</xdr:colOff>
      <xdr:row>12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C744B8F4-96E1-4878-A2FE-9308B7BE2629}"/>
            </a:ext>
          </a:extLst>
        </xdr:cNvPr>
        <xdr:cNvCxnSpPr/>
      </xdr:nvCxnSpPr>
      <xdr:spPr>
        <a:xfrm>
          <a:off x="34575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18</xdr:row>
      <xdr:rowOff>58831</xdr:rowOff>
    </xdr:from>
    <xdr:to>
      <xdr:col>16</xdr:col>
      <xdr:colOff>238125</xdr:colOff>
      <xdr:row>18</xdr:row>
      <xdr:rowOff>58831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5AA53AA1-B191-4662-BD46-0209504F81FD}"/>
            </a:ext>
          </a:extLst>
        </xdr:cNvPr>
        <xdr:cNvCxnSpPr/>
      </xdr:nvCxnSpPr>
      <xdr:spPr>
        <a:xfrm>
          <a:off x="4695825" y="2687731"/>
          <a:ext cx="2286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30</xdr:row>
      <xdr:rowOff>58831</xdr:rowOff>
    </xdr:from>
    <xdr:to>
      <xdr:col>10</xdr:col>
      <xdr:colOff>219075</xdr:colOff>
      <xdr:row>30</xdr:row>
      <xdr:rowOff>58831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C2090465-F6C0-457E-9177-055D538EF208}"/>
            </a:ext>
          </a:extLst>
        </xdr:cNvPr>
        <xdr:cNvCxnSpPr/>
      </xdr:nvCxnSpPr>
      <xdr:spPr>
        <a:xfrm>
          <a:off x="1971675" y="4173631"/>
          <a:ext cx="14478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11206</xdr:colOff>
      <xdr:row>18</xdr:row>
      <xdr:rowOff>58831</xdr:rowOff>
    </xdr:from>
    <xdr:to>
      <xdr:col>15</xdr:col>
      <xdr:colOff>238125</xdr:colOff>
      <xdr:row>18</xdr:row>
      <xdr:rowOff>58831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F8E6F602-C60C-41E9-BEFA-C0201982DD0D}"/>
            </a:ext>
          </a:extLst>
        </xdr:cNvPr>
        <xdr:cNvCxnSpPr/>
      </xdr:nvCxnSpPr>
      <xdr:spPr>
        <a:xfrm>
          <a:off x="1973356" y="4173631"/>
          <a:ext cx="47456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20731</xdr:colOff>
      <xdr:row>18</xdr:row>
      <xdr:rowOff>58831</xdr:rowOff>
    </xdr:from>
    <xdr:to>
      <xdr:col>18</xdr:col>
      <xdr:colOff>238125</xdr:colOff>
      <xdr:row>18</xdr:row>
      <xdr:rowOff>58831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2B60A8A3-DDF8-4703-A229-8C33C1D373E7}"/>
            </a:ext>
          </a:extLst>
        </xdr:cNvPr>
        <xdr:cNvCxnSpPr/>
      </xdr:nvCxnSpPr>
      <xdr:spPr>
        <a:xfrm>
          <a:off x="4954681" y="2687731"/>
          <a:ext cx="4650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20731</xdr:colOff>
      <xdr:row>18</xdr:row>
      <xdr:rowOff>58831</xdr:rowOff>
    </xdr:from>
    <xdr:to>
      <xdr:col>18</xdr:col>
      <xdr:colOff>238125</xdr:colOff>
      <xdr:row>18</xdr:row>
      <xdr:rowOff>58831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1C148D84-4250-43C1-976B-1B0DF9308405}"/>
            </a:ext>
          </a:extLst>
        </xdr:cNvPr>
        <xdr:cNvCxnSpPr/>
      </xdr:nvCxnSpPr>
      <xdr:spPr>
        <a:xfrm>
          <a:off x="1487581" y="4916581"/>
          <a:ext cx="4650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36</xdr:row>
      <xdr:rowOff>58831</xdr:rowOff>
    </xdr:from>
    <xdr:to>
      <xdr:col>2</xdr:col>
      <xdr:colOff>228600</xdr:colOff>
      <xdr:row>36</xdr:row>
      <xdr:rowOff>58831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54CA54C-BE7B-4490-9B0A-F2AF21ACDD44}"/>
            </a:ext>
          </a:extLst>
        </xdr:cNvPr>
        <xdr:cNvCxnSpPr/>
      </xdr:nvCxnSpPr>
      <xdr:spPr>
        <a:xfrm>
          <a:off x="1228725" y="4916581"/>
          <a:ext cx="219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18</xdr:row>
      <xdr:rowOff>55469</xdr:rowOff>
    </xdr:from>
    <xdr:to>
      <xdr:col>15</xdr:col>
      <xdr:colOff>238125</xdr:colOff>
      <xdr:row>18</xdr:row>
      <xdr:rowOff>55469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6636FD6-13F3-4375-B6CB-B7D72FCFC303}"/>
            </a:ext>
          </a:extLst>
        </xdr:cNvPr>
        <xdr:cNvCxnSpPr/>
      </xdr:nvCxnSpPr>
      <xdr:spPr>
        <a:xfrm>
          <a:off x="1485900" y="2684369"/>
          <a:ext cx="31908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66675</xdr:rowOff>
    </xdr:from>
    <xdr:to>
      <xdr:col>3</xdr:col>
      <xdr:colOff>228600</xdr:colOff>
      <xdr:row>12</xdr:row>
      <xdr:rowOff>66675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75C05B2-F5EB-4F43-BB8E-C631AF5BFFAD}"/>
            </a:ext>
          </a:extLst>
        </xdr:cNvPr>
        <xdr:cNvCxnSpPr/>
      </xdr:nvCxnSpPr>
      <xdr:spPr>
        <a:xfrm>
          <a:off x="1228725" y="1952625"/>
          <a:ext cx="466725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</xdr:row>
      <xdr:rowOff>66675</xdr:rowOff>
    </xdr:from>
    <xdr:to>
      <xdr:col>15</xdr:col>
      <xdr:colOff>266700</xdr:colOff>
      <xdr:row>12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BC76E31-C3CB-421F-9522-57C853987405}"/>
            </a:ext>
          </a:extLst>
        </xdr:cNvPr>
        <xdr:cNvCxnSpPr/>
      </xdr:nvCxnSpPr>
      <xdr:spPr>
        <a:xfrm>
          <a:off x="3457575" y="1952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306</xdr:colOff>
      <xdr:row>30</xdr:row>
      <xdr:rowOff>58831</xdr:rowOff>
    </xdr:from>
    <xdr:to>
      <xdr:col>7</xdr:col>
      <xdr:colOff>0</xdr:colOff>
      <xdr:row>30</xdr:row>
      <xdr:rowOff>58831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F90F02F-14F2-468E-9AD5-0E9D567D80A3}"/>
            </a:ext>
          </a:extLst>
        </xdr:cNvPr>
        <xdr:cNvCxnSpPr/>
      </xdr:nvCxnSpPr>
      <xdr:spPr>
        <a:xfrm>
          <a:off x="1219506" y="4173631"/>
          <a:ext cx="12379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18</xdr:row>
      <xdr:rowOff>55469</xdr:rowOff>
    </xdr:from>
    <xdr:to>
      <xdr:col>2</xdr:col>
      <xdr:colOff>238125</xdr:colOff>
      <xdr:row>18</xdr:row>
      <xdr:rowOff>55469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22292725-E731-46EC-A0EF-580328C74849}"/>
            </a:ext>
          </a:extLst>
        </xdr:cNvPr>
        <xdr:cNvCxnSpPr/>
      </xdr:nvCxnSpPr>
      <xdr:spPr>
        <a:xfrm>
          <a:off x="1247775" y="2684369"/>
          <a:ext cx="2095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24</xdr:row>
      <xdr:rowOff>55469</xdr:rowOff>
    </xdr:from>
    <xdr:to>
      <xdr:col>18</xdr:col>
      <xdr:colOff>228600</xdr:colOff>
      <xdr:row>24</xdr:row>
      <xdr:rowOff>55469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7DD62EE-F942-4712-8499-9561A61C6292}"/>
            </a:ext>
          </a:extLst>
        </xdr:cNvPr>
        <xdr:cNvCxnSpPr/>
      </xdr:nvCxnSpPr>
      <xdr:spPr>
        <a:xfrm>
          <a:off x="3724275" y="3427319"/>
          <a:ext cx="16859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12</xdr:row>
      <xdr:rowOff>66675</xdr:rowOff>
    </xdr:from>
    <xdr:to>
      <xdr:col>18</xdr:col>
      <xdr:colOff>238125</xdr:colOff>
      <xdr:row>12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DF7B9D4-4594-4D71-958A-6EAAEB695E58}"/>
            </a:ext>
          </a:extLst>
        </xdr:cNvPr>
        <xdr:cNvCxnSpPr/>
      </xdr:nvCxnSpPr>
      <xdr:spPr>
        <a:xfrm>
          <a:off x="4943475" y="1952625"/>
          <a:ext cx="476250" cy="0"/>
        </a:xfrm>
        <a:prstGeom prst="line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</xdr:row>
      <xdr:rowOff>57150</xdr:rowOff>
    </xdr:from>
    <xdr:to>
      <xdr:col>10</xdr:col>
      <xdr:colOff>0</xdr:colOff>
      <xdr:row>12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3DF3DC3-2592-4115-97E4-B84732EF037E}"/>
            </a:ext>
          </a:extLst>
        </xdr:cNvPr>
        <xdr:cNvCxnSpPr/>
      </xdr:nvCxnSpPr>
      <xdr:spPr>
        <a:xfrm>
          <a:off x="1971675" y="194310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36</xdr:row>
      <xdr:rowOff>58831</xdr:rowOff>
    </xdr:from>
    <xdr:to>
      <xdr:col>12</xdr:col>
      <xdr:colOff>228600</xdr:colOff>
      <xdr:row>36</xdr:row>
      <xdr:rowOff>58831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AF14711D-FCCA-418F-A090-71449C437C44}"/>
            </a:ext>
          </a:extLst>
        </xdr:cNvPr>
        <xdr:cNvCxnSpPr/>
      </xdr:nvCxnSpPr>
      <xdr:spPr>
        <a:xfrm>
          <a:off x="1476375" y="4916581"/>
          <a:ext cx="244792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24</xdr:row>
      <xdr:rowOff>55469</xdr:rowOff>
    </xdr:from>
    <xdr:to>
      <xdr:col>11</xdr:col>
      <xdr:colOff>0</xdr:colOff>
      <xdr:row>24</xdr:row>
      <xdr:rowOff>55469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384035F-110D-4D9F-BAA4-AD365D8EC18B}"/>
            </a:ext>
          </a:extLst>
        </xdr:cNvPr>
        <xdr:cNvCxnSpPr/>
      </xdr:nvCxnSpPr>
      <xdr:spPr>
        <a:xfrm>
          <a:off x="1476375" y="3427319"/>
          <a:ext cx="19716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306</xdr:colOff>
      <xdr:row>30</xdr:row>
      <xdr:rowOff>58831</xdr:rowOff>
    </xdr:from>
    <xdr:to>
      <xdr:col>15</xdr:col>
      <xdr:colOff>228600</xdr:colOff>
      <xdr:row>30</xdr:row>
      <xdr:rowOff>58831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A013FDF9-488E-4BD8-A710-D0808F511630}"/>
            </a:ext>
          </a:extLst>
        </xdr:cNvPr>
        <xdr:cNvCxnSpPr/>
      </xdr:nvCxnSpPr>
      <xdr:spPr>
        <a:xfrm>
          <a:off x="2705406" y="4173631"/>
          <a:ext cx="19618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36</xdr:row>
      <xdr:rowOff>58831</xdr:rowOff>
    </xdr:from>
    <xdr:to>
      <xdr:col>19</xdr:col>
      <xdr:colOff>0</xdr:colOff>
      <xdr:row>36</xdr:row>
      <xdr:rowOff>58831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8D7E99B5-622F-4EE0-8FBB-D25F519F424C}"/>
            </a:ext>
          </a:extLst>
        </xdr:cNvPr>
        <xdr:cNvCxnSpPr/>
      </xdr:nvCxnSpPr>
      <xdr:spPr>
        <a:xfrm>
          <a:off x="4448175" y="4916581"/>
          <a:ext cx="981075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9831</xdr:colOff>
      <xdr:row>18</xdr:row>
      <xdr:rowOff>58831</xdr:rowOff>
    </xdr:from>
    <xdr:to>
      <xdr:col>18</xdr:col>
      <xdr:colOff>238125</xdr:colOff>
      <xdr:row>18</xdr:row>
      <xdr:rowOff>58831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18CF986A-8A81-4EC3-A9D6-2ADC5DE0ED59}"/>
            </a:ext>
          </a:extLst>
        </xdr:cNvPr>
        <xdr:cNvCxnSpPr/>
      </xdr:nvCxnSpPr>
      <xdr:spPr>
        <a:xfrm>
          <a:off x="4696131" y="2687731"/>
          <a:ext cx="7235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4.xml"/><Relationship Id="rId3" Type="http://schemas.openxmlformats.org/officeDocument/2006/relationships/hyperlink" Target="https://meet.google.com/dqx-znym-vie" TargetMode="External"/><Relationship Id="rId7" Type="http://schemas.openxmlformats.org/officeDocument/2006/relationships/printerSettings" Target="../printerSettings/printerSettings24.bin"/><Relationship Id="rId2" Type="http://schemas.openxmlformats.org/officeDocument/2006/relationships/hyperlink" Target="https://meet.google.com/dqx-znym-vie" TargetMode="External"/><Relationship Id="rId1" Type="http://schemas.openxmlformats.org/officeDocument/2006/relationships/hyperlink" Target="https://meet.google.com/dqx-znym-vie" TargetMode="External"/><Relationship Id="rId6" Type="http://schemas.openxmlformats.org/officeDocument/2006/relationships/hyperlink" Target="https://meet.google.com/kxb-nkxe-gey" TargetMode="External"/><Relationship Id="rId5" Type="http://schemas.openxmlformats.org/officeDocument/2006/relationships/hyperlink" Target="https://preview.app.goo.gl/meet.app.goo.gl?link" TargetMode="External"/><Relationship Id="rId4" Type="http://schemas.openxmlformats.org/officeDocument/2006/relationships/hyperlink" Target="https://meet.google.com/bst-wcuo-eik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6500-30A0-4AA7-AF3A-920C3A585CEF}">
  <sheetPr>
    <tabColor rgb="FFC00000"/>
  </sheetPr>
  <dimension ref="A1:AD142"/>
  <sheetViews>
    <sheetView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5.5703125" style="17" hidden="1" customWidth="1"/>
    <col min="30" max="30" width="5.7109375" style="17" customWidth="1"/>
    <col min="31" max="16384" width="9" style="17"/>
  </cols>
  <sheetData>
    <row r="1" spans="1:30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61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30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30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608</v>
      </c>
      <c r="W3" s="706"/>
      <c r="X3" s="706"/>
      <c r="Y3" s="706"/>
    </row>
    <row r="4" spans="1:30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30" ht="15" customHeight="1">
      <c r="A5" s="726" t="s">
        <v>1</v>
      </c>
      <c r="B5" s="727"/>
      <c r="C5" s="331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30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30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30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30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169</v>
      </c>
      <c r="W9" s="88"/>
      <c r="X9" s="88"/>
      <c r="Y9" s="26"/>
    </row>
    <row r="10" spans="1:30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3</v>
      </c>
      <c r="V10" s="27" t="s">
        <v>393</v>
      </c>
      <c r="W10" s="319">
        <v>30</v>
      </c>
      <c r="X10" s="319">
        <v>28</v>
      </c>
      <c r="Y10" s="319">
        <v>2</v>
      </c>
      <c r="Z10" s="62">
        <f>W10*45+(X10+Y10)*60</f>
        <v>3150</v>
      </c>
      <c r="AA10" s="61">
        <f>Z10/45</f>
        <v>70</v>
      </c>
      <c r="AB10" s="61">
        <f>AA10/5</f>
        <v>14</v>
      </c>
      <c r="AC10" s="63"/>
    </row>
    <row r="11" spans="1:30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373</v>
      </c>
      <c r="W11" s="89"/>
      <c r="X11" s="89"/>
      <c r="Y11" s="90"/>
      <c r="AC11" s="63"/>
    </row>
    <row r="12" spans="1:30" ht="9.9499999999999993" customHeight="1">
      <c r="A12" s="735"/>
      <c r="B12" s="737" t="s">
        <v>11</v>
      </c>
      <c r="C12" s="540" t="s">
        <v>730</v>
      </c>
      <c r="D12" s="541"/>
      <c r="E12" s="740"/>
      <c r="F12" s="497" t="s">
        <v>6</v>
      </c>
      <c r="G12" s="262" t="s">
        <v>732</v>
      </c>
      <c r="H12" s="232"/>
      <c r="I12" s="232"/>
      <c r="J12" s="529"/>
      <c r="K12" s="740"/>
      <c r="L12" s="332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170</v>
      </c>
      <c r="W12" s="80"/>
      <c r="X12" s="80"/>
      <c r="Y12" s="80"/>
    </row>
    <row r="13" spans="1:30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</v>
      </c>
      <c r="V13" s="12" t="s">
        <v>393</v>
      </c>
      <c r="W13" s="307">
        <v>15</v>
      </c>
      <c r="X13" s="307">
        <v>87</v>
      </c>
      <c r="Y13" s="307">
        <v>3</v>
      </c>
      <c r="Z13" s="62">
        <f>W13*45+(X13+Y13)*60</f>
        <v>6075</v>
      </c>
      <c r="AA13" s="61">
        <f>Z13/45</f>
        <v>135</v>
      </c>
      <c r="AB13" s="429">
        <f>AA13/5</f>
        <v>27</v>
      </c>
      <c r="AD13" s="63"/>
    </row>
    <row r="14" spans="1:30" ht="9.9499999999999993" customHeight="1">
      <c r="A14" s="736"/>
      <c r="B14" s="739"/>
      <c r="C14" s="235" t="s">
        <v>575</v>
      </c>
      <c r="D14" s="525"/>
      <c r="E14" s="740"/>
      <c r="F14" s="631" t="s">
        <v>414</v>
      </c>
      <c r="G14" s="422" t="s">
        <v>69</v>
      </c>
      <c r="H14" s="237"/>
      <c r="I14" s="237"/>
      <c r="J14" s="534"/>
      <c r="K14" s="740"/>
      <c r="L14" s="337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375</v>
      </c>
      <c r="W14" s="92"/>
      <c r="X14" s="92"/>
      <c r="Y14" s="92"/>
    </row>
    <row r="15" spans="1:30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247</v>
      </c>
      <c r="W15" s="48"/>
      <c r="X15" s="48"/>
      <c r="Y15" s="49"/>
    </row>
    <row r="16" spans="1:30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1.8666666666666667</v>
      </c>
      <c r="V16" s="56" t="s">
        <v>393</v>
      </c>
      <c r="W16" s="321">
        <v>26</v>
      </c>
      <c r="X16" s="321">
        <v>2</v>
      </c>
      <c r="Y16" s="321">
        <v>2</v>
      </c>
      <c r="Z16" s="62">
        <f>W16*45+(X16+Y16)*60</f>
        <v>1410</v>
      </c>
      <c r="AA16" s="61">
        <f>Z16/45</f>
        <v>31.333333333333332</v>
      </c>
      <c r="AB16" s="61">
        <f>AA16/5</f>
        <v>6.2666666666666666</v>
      </c>
    </row>
    <row r="17" spans="1:29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372</v>
      </c>
      <c r="W17" s="53"/>
      <c r="X17" s="53"/>
      <c r="Y17" s="54"/>
    </row>
    <row r="18" spans="1:29" ht="9.9499999999999993" customHeight="1">
      <c r="A18" s="735"/>
      <c r="B18" s="737" t="s">
        <v>11</v>
      </c>
      <c r="C18" s="508" t="s">
        <v>387</v>
      </c>
      <c r="D18" s="509"/>
      <c r="E18" s="509"/>
      <c r="F18" s="509"/>
      <c r="G18" s="509"/>
      <c r="H18" s="510"/>
      <c r="I18" s="498" t="s">
        <v>392</v>
      </c>
      <c r="J18" s="224"/>
      <c r="K18" s="224"/>
      <c r="L18" s="630" t="s">
        <v>391</v>
      </c>
      <c r="M18" s="224"/>
      <c r="N18" s="478" t="s">
        <v>394</v>
      </c>
      <c r="O18" s="242"/>
      <c r="P18" s="196"/>
      <c r="Q18" s="196"/>
      <c r="R18" s="244"/>
      <c r="S18" s="361" t="s">
        <v>621</v>
      </c>
      <c r="T18" s="743"/>
      <c r="U18" s="38"/>
      <c r="V18" s="322" t="s">
        <v>172</v>
      </c>
      <c r="W18" s="29"/>
      <c r="X18" s="29"/>
      <c r="Y18" s="30"/>
    </row>
    <row r="19" spans="1:29" ht="9.9499999999999993" customHeight="1">
      <c r="A19" s="735"/>
      <c r="B19" s="738"/>
      <c r="C19" s="511"/>
      <c r="D19" s="512"/>
      <c r="E19" s="512"/>
      <c r="F19" s="512"/>
      <c r="G19" s="512"/>
      <c r="H19" s="513"/>
      <c r="I19" s="198"/>
      <c r="J19" s="225"/>
      <c r="K19" s="225"/>
      <c r="L19" s="198"/>
      <c r="M19" s="225"/>
      <c r="N19" s="407"/>
      <c r="O19" s="407"/>
      <c r="P19" s="198"/>
      <c r="Q19" s="198"/>
      <c r="R19" s="247"/>
      <c r="S19" s="198"/>
      <c r="T19" s="743"/>
      <c r="U19" s="39">
        <f>W19/15+(X19+Y19)/30</f>
        <v>4</v>
      </c>
      <c r="V19" s="31" t="s">
        <v>393</v>
      </c>
      <c r="W19" s="323">
        <v>15</v>
      </c>
      <c r="X19" s="323">
        <v>88</v>
      </c>
      <c r="Y19" s="323">
        <v>2</v>
      </c>
      <c r="Z19" s="62">
        <f>W19*45+(X19+Y19)*60</f>
        <v>6075</v>
      </c>
      <c r="AA19" s="61">
        <f>Z19/45</f>
        <v>135</v>
      </c>
      <c r="AB19" s="429">
        <f>AA19/6</f>
        <v>22.5</v>
      </c>
      <c r="AC19" s="17">
        <f>23*6</f>
        <v>138</v>
      </c>
    </row>
    <row r="20" spans="1:29" ht="9.9499999999999993" customHeight="1">
      <c r="A20" s="736"/>
      <c r="B20" s="739"/>
      <c r="C20" s="514" t="s">
        <v>414</v>
      </c>
      <c r="D20" s="515"/>
      <c r="E20" s="515"/>
      <c r="F20" s="515"/>
      <c r="G20" s="515"/>
      <c r="H20" s="461"/>
      <c r="I20" s="257" t="s">
        <v>69</v>
      </c>
      <c r="J20" s="229"/>
      <c r="K20" s="229"/>
      <c r="L20" s="241" t="s">
        <v>68</v>
      </c>
      <c r="M20" s="260"/>
      <c r="N20" s="273" t="s">
        <v>414</v>
      </c>
      <c r="O20" s="273"/>
      <c r="P20" s="200"/>
      <c r="Q20" s="200"/>
      <c r="R20" s="260" t="s">
        <v>382</v>
      </c>
      <c r="S20" s="260" t="s">
        <v>382</v>
      </c>
      <c r="T20" s="743"/>
      <c r="U20" s="40"/>
      <c r="V20" s="32" t="s">
        <v>374</v>
      </c>
      <c r="W20" s="33"/>
      <c r="X20" s="33"/>
      <c r="Y20" s="34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 t="s">
        <v>173</v>
      </c>
      <c r="W21" s="75"/>
      <c r="X21" s="75"/>
      <c r="Y21" s="42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3</v>
      </c>
      <c r="V22" s="44" t="s">
        <v>393</v>
      </c>
      <c r="W22" s="325">
        <v>30</v>
      </c>
      <c r="X22" s="325">
        <v>28</v>
      </c>
      <c r="Y22" s="325">
        <v>2</v>
      </c>
      <c r="Z22" s="62">
        <f>W22*45+(X22+Y22)*60</f>
        <v>3150</v>
      </c>
      <c r="AA22" s="61">
        <f>Z22/45</f>
        <v>70</v>
      </c>
      <c r="AB22" s="61">
        <f>AA22/5</f>
        <v>14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 t="s">
        <v>373</v>
      </c>
      <c r="W23" s="76"/>
      <c r="X23" s="76"/>
      <c r="Y23" s="77"/>
    </row>
    <row r="24" spans="1:29" ht="9.9499999999999993" customHeight="1">
      <c r="A24" s="735"/>
      <c r="B24" s="737" t="s">
        <v>11</v>
      </c>
      <c r="C24" s="285" t="s">
        <v>399</v>
      </c>
      <c r="D24" s="224"/>
      <c r="E24" s="224"/>
      <c r="F24" s="262" t="s">
        <v>731</v>
      </c>
      <c r="G24" s="224"/>
      <c r="H24" s="253"/>
      <c r="I24" s="262"/>
      <c r="J24" s="262"/>
      <c r="K24" s="224"/>
      <c r="L24" s="224"/>
      <c r="M24" s="242"/>
      <c r="N24" s="196"/>
      <c r="O24" s="196"/>
      <c r="P24" s="500"/>
      <c r="Q24" s="499" t="s">
        <v>391</v>
      </c>
      <c r="R24" s="263"/>
      <c r="S24" s="361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198"/>
      <c r="D25" s="225"/>
      <c r="E25" s="225"/>
      <c r="F25" s="407"/>
      <c r="G25" s="225"/>
      <c r="H25" s="225"/>
      <c r="I25" s="407"/>
      <c r="J25" s="407"/>
      <c r="K25" s="225"/>
      <c r="L25" s="225"/>
      <c r="M25" s="198"/>
      <c r="N25" s="198"/>
      <c r="O25" s="198"/>
      <c r="P25" s="198"/>
      <c r="Q25" s="198"/>
      <c r="R25" s="264"/>
      <c r="S25" s="198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257" t="s">
        <v>414</v>
      </c>
      <c r="D26" s="229"/>
      <c r="E26" s="229"/>
      <c r="F26" s="346" t="s">
        <v>69</v>
      </c>
      <c r="G26" s="260"/>
      <c r="H26" s="260"/>
      <c r="I26" s="346"/>
      <c r="J26" s="346"/>
      <c r="K26" s="229"/>
      <c r="L26" s="229"/>
      <c r="M26" s="200"/>
      <c r="N26" s="200"/>
      <c r="O26" s="200"/>
      <c r="P26" s="241"/>
      <c r="Q26" s="241" t="s">
        <v>68</v>
      </c>
      <c r="R26" s="250"/>
      <c r="S26" s="260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83.766666666666666</v>
      </c>
    </row>
    <row r="30" spans="1:29" ht="9.9499999999999993" customHeight="1">
      <c r="A30" s="735"/>
      <c r="B30" s="737" t="s">
        <v>11</v>
      </c>
      <c r="C30" s="265" t="s">
        <v>388</v>
      </c>
      <c r="D30" s="224"/>
      <c r="E30" s="224"/>
      <c r="F30" s="224"/>
      <c r="G30" s="224"/>
      <c r="H30" s="224"/>
      <c r="I30" s="224"/>
      <c r="J30" s="332"/>
      <c r="K30" s="501" t="s">
        <v>389</v>
      </c>
      <c r="L30" s="502"/>
      <c r="M30" s="501"/>
      <c r="N30" s="501"/>
      <c r="O30" s="502"/>
      <c r="P30" s="501"/>
      <c r="Q30" s="499" t="s">
        <v>391</v>
      </c>
      <c r="R30" s="263"/>
      <c r="S30" s="202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198"/>
      <c r="D31" s="225"/>
      <c r="E31" s="225"/>
      <c r="F31" s="225"/>
      <c r="G31" s="225"/>
      <c r="H31" s="225"/>
      <c r="I31" s="225"/>
      <c r="J31" s="225"/>
      <c r="K31" s="503"/>
      <c r="L31" s="503"/>
      <c r="M31" s="503"/>
      <c r="N31" s="504"/>
      <c r="O31" s="503"/>
      <c r="P31" s="504"/>
      <c r="Q31" s="198"/>
      <c r="R31" s="264"/>
      <c r="S31" s="203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268" t="s">
        <v>68</v>
      </c>
      <c r="D32" s="229"/>
      <c r="E32" s="229"/>
      <c r="F32" s="229"/>
      <c r="G32" s="229"/>
      <c r="H32" s="229"/>
      <c r="I32" s="229"/>
      <c r="J32" s="241"/>
      <c r="K32" s="505" t="s">
        <v>414</v>
      </c>
      <c r="L32" s="506"/>
      <c r="M32" s="506"/>
      <c r="N32" s="507"/>
      <c r="O32" s="506"/>
      <c r="P32" s="507"/>
      <c r="Q32" s="241" t="s">
        <v>68</v>
      </c>
      <c r="R32" s="250"/>
      <c r="S32" s="269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85" t="s">
        <v>392</v>
      </c>
      <c r="D36" s="262"/>
      <c r="E36" s="262"/>
      <c r="F36" s="262"/>
      <c r="G36" s="262"/>
      <c r="H36" s="262"/>
      <c r="I36" s="262"/>
      <c r="J36" s="262"/>
      <c r="K36" s="262"/>
      <c r="L36" s="266"/>
      <c r="M36" s="266"/>
      <c r="N36" s="266"/>
      <c r="O36" s="266"/>
      <c r="P36" s="266"/>
      <c r="Q36" s="350"/>
      <c r="R36" s="350"/>
      <c r="S36" s="266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198"/>
      <c r="D37" s="407"/>
      <c r="E37" s="407"/>
      <c r="F37" s="407"/>
      <c r="G37" s="407"/>
      <c r="H37" s="407"/>
      <c r="I37" s="407"/>
      <c r="J37" s="407"/>
      <c r="K37" s="345"/>
      <c r="L37" s="267"/>
      <c r="M37" s="267"/>
      <c r="N37" s="267"/>
      <c r="O37" s="267"/>
      <c r="P37" s="267"/>
      <c r="Q37" s="351"/>
      <c r="R37" s="351"/>
      <c r="S37" s="267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57" t="s">
        <v>69</v>
      </c>
      <c r="D38" s="422"/>
      <c r="E38" s="422"/>
      <c r="F38" s="422"/>
      <c r="G38" s="422"/>
      <c r="H38" s="422"/>
      <c r="I38" s="422"/>
      <c r="J38" s="422"/>
      <c r="K38" s="346"/>
      <c r="L38" s="269"/>
      <c r="M38" s="269"/>
      <c r="N38" s="269"/>
      <c r="O38" s="269"/>
      <c r="P38" s="269"/>
      <c r="Q38" s="352"/>
      <c r="R38" s="423"/>
      <c r="S38" s="26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62"/>
      <c r="D39" s="430"/>
      <c r="E39" s="430"/>
      <c r="F39" s="430"/>
      <c r="G39" s="430"/>
      <c r="H39" s="266"/>
      <c r="I39" s="344"/>
      <c r="J39" s="224"/>
      <c r="K39" s="242"/>
      <c r="L39" s="332"/>
      <c r="M39" s="224"/>
      <c r="N39" s="224"/>
      <c r="O39" s="262"/>
      <c r="P39" s="196"/>
      <c r="Q39" s="196"/>
      <c r="R39" s="262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345"/>
      <c r="D40" s="407"/>
      <c r="E40" s="407"/>
      <c r="F40" s="407"/>
      <c r="G40" s="407"/>
      <c r="H40" s="267"/>
      <c r="I40" s="267"/>
      <c r="J40" s="225"/>
      <c r="K40" s="225"/>
      <c r="L40" s="225"/>
      <c r="M40" s="225"/>
      <c r="N40" s="225"/>
      <c r="O40" s="198"/>
      <c r="P40" s="198"/>
      <c r="Q40" s="198"/>
      <c r="R40" s="40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346"/>
      <c r="D41" s="422"/>
      <c r="E41" s="422"/>
      <c r="F41" s="422"/>
      <c r="G41" s="422"/>
      <c r="H41" s="269"/>
      <c r="I41" s="346"/>
      <c r="J41" s="229"/>
      <c r="K41" s="229"/>
      <c r="L41" s="205"/>
      <c r="M41" s="229"/>
      <c r="N41" s="229"/>
      <c r="O41" s="200"/>
      <c r="P41" s="200"/>
      <c r="Q41" s="200"/>
      <c r="R41" s="346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62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407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346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330"/>
      <c r="L46" s="330"/>
      <c r="M46" s="330"/>
      <c r="N46" s="330"/>
      <c r="O46" s="330"/>
      <c r="P46" s="22"/>
      <c r="Q46" s="22"/>
      <c r="R46" s="22"/>
      <c r="S46" s="22"/>
      <c r="T46" s="23"/>
      <c r="U46" s="22"/>
      <c r="V46" s="330" t="s">
        <v>26</v>
      </c>
      <c r="W46" s="22"/>
      <c r="X46" s="22"/>
      <c r="Y46" s="22"/>
    </row>
    <row r="47" spans="1:25" ht="15.95" customHeight="1">
      <c r="A47" s="21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330"/>
      <c r="L48" s="330"/>
      <c r="M48" s="330"/>
      <c r="N48" s="330"/>
      <c r="O48" s="330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5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5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5" ht="18" hidden="1" customHeight="1"/>
    <row r="52" spans="1:25" ht="18" hidden="1" customHeight="1">
      <c r="V52" s="291" t="s">
        <v>169</v>
      </c>
      <c r="W52" s="59">
        <v>30</v>
      </c>
      <c r="X52" s="59">
        <v>28</v>
      </c>
      <c r="Y52" s="59">
        <v>2</v>
      </c>
    </row>
    <row r="53" spans="1:25" ht="18" hidden="1" customHeight="1">
      <c r="V53" s="292" t="s">
        <v>170</v>
      </c>
      <c r="W53" s="307">
        <v>15</v>
      </c>
      <c r="X53" s="307">
        <v>87</v>
      </c>
      <c r="Y53" s="307">
        <v>3</v>
      </c>
    </row>
    <row r="54" spans="1:25" ht="18" hidden="1" customHeight="1">
      <c r="V54" s="290" t="s">
        <v>171</v>
      </c>
      <c r="W54" s="307">
        <v>26</v>
      </c>
      <c r="X54" s="307">
        <v>2</v>
      </c>
      <c r="Y54" s="307">
        <v>2</v>
      </c>
    </row>
    <row r="55" spans="1:25" ht="18" hidden="1" customHeight="1">
      <c r="V55" s="293" t="s">
        <v>172</v>
      </c>
      <c r="W55" s="308">
        <v>15</v>
      </c>
      <c r="X55" s="308">
        <v>88</v>
      </c>
      <c r="Y55" s="308">
        <v>2</v>
      </c>
    </row>
    <row r="56" spans="1:25" ht="18" hidden="1" customHeight="1">
      <c r="V56" s="290" t="s">
        <v>173</v>
      </c>
      <c r="W56" s="307">
        <v>30</v>
      </c>
      <c r="X56" s="307">
        <v>28</v>
      </c>
      <c r="Y56" s="307">
        <v>2</v>
      </c>
    </row>
    <row r="57" spans="1:25" ht="18" hidden="1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E1706-8324-4A2E-BF38-8FC55B1A361D}">
  <sheetPr>
    <tabColor rgb="FFC00000"/>
  </sheetPr>
  <dimension ref="A1:AC142"/>
  <sheetViews>
    <sheetView topLeftCell="A13"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9" width="5.7109375" style="17" hidden="1" customWidth="1"/>
    <col min="30" max="30" width="5.28515625" style="17" customWidth="1"/>
    <col min="31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376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608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07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169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3</v>
      </c>
      <c r="V10" s="27" t="s">
        <v>386</v>
      </c>
      <c r="W10" s="319">
        <v>30</v>
      </c>
      <c r="X10" s="319">
        <v>28</v>
      </c>
      <c r="Y10" s="319">
        <v>2</v>
      </c>
      <c r="Z10" s="62">
        <f>W10*45+(X10+Y10)*60</f>
        <v>3150</v>
      </c>
      <c r="AA10" s="61">
        <f>Z10/45</f>
        <v>70</v>
      </c>
      <c r="AB10" s="61">
        <f>AA10/5</f>
        <v>14</v>
      </c>
      <c r="AC10" s="63">
        <f>30+8*5</f>
        <v>70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373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540" t="s">
        <v>730</v>
      </c>
      <c r="D12" s="541"/>
      <c r="E12" s="740"/>
      <c r="F12" s="498" t="s">
        <v>6</v>
      </c>
      <c r="G12" s="285" t="s">
        <v>733</v>
      </c>
      <c r="H12" s="252"/>
      <c r="I12" s="252"/>
      <c r="J12" s="548"/>
      <c r="K12" s="740"/>
      <c r="L12" s="332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170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54"/>
      <c r="G13" s="254"/>
      <c r="H13" s="255"/>
      <c r="I13" s="255"/>
      <c r="J13" s="549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</v>
      </c>
      <c r="V13" s="12" t="s">
        <v>386</v>
      </c>
      <c r="W13" s="307">
        <v>15</v>
      </c>
      <c r="X13" s="307">
        <v>87</v>
      </c>
      <c r="Y13" s="307">
        <v>3</v>
      </c>
      <c r="Z13" s="62">
        <f>W13*45+(X13+Y13)*60</f>
        <v>6075</v>
      </c>
      <c r="AA13" s="61">
        <f>Z13/45</f>
        <v>135</v>
      </c>
      <c r="AB13" s="429">
        <f>AA13/6</f>
        <v>22.5</v>
      </c>
      <c r="AC13" s="17">
        <f>20*6</f>
        <v>120</v>
      </c>
    </row>
    <row r="14" spans="1:29" ht="9.9499999999999993" customHeight="1">
      <c r="A14" s="736"/>
      <c r="B14" s="739"/>
      <c r="C14" s="235" t="s">
        <v>575</v>
      </c>
      <c r="D14" s="525"/>
      <c r="E14" s="740"/>
      <c r="F14" s="632" t="s">
        <v>414</v>
      </c>
      <c r="G14" s="257" t="s">
        <v>390</v>
      </c>
      <c r="H14" s="259"/>
      <c r="I14" s="259"/>
      <c r="J14" s="550"/>
      <c r="K14" s="740"/>
      <c r="L14" s="337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377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247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1.8666666666666667</v>
      </c>
      <c r="V16" s="56" t="s">
        <v>386</v>
      </c>
      <c r="W16" s="321">
        <v>26</v>
      </c>
      <c r="X16" s="321">
        <v>2</v>
      </c>
      <c r="Y16" s="321">
        <v>2</v>
      </c>
      <c r="Z16" s="62">
        <f>W16*45+(X16+Y16)*60</f>
        <v>1410</v>
      </c>
      <c r="AA16" s="61">
        <f>Z16/45</f>
        <v>31.333333333333332</v>
      </c>
      <c r="AB16" s="61">
        <f>AA16/5</f>
        <v>6.2666666666666666</v>
      </c>
      <c r="AC16" s="17">
        <f>26+6</f>
        <v>32</v>
      </c>
    </row>
    <row r="17" spans="1:29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372</v>
      </c>
      <c r="W17" s="53"/>
      <c r="X17" s="53"/>
      <c r="Y17" s="54"/>
    </row>
    <row r="18" spans="1:29" ht="9.9499999999999993" customHeight="1">
      <c r="A18" s="735"/>
      <c r="B18" s="737" t="s">
        <v>11</v>
      </c>
      <c r="C18" s="508" t="s">
        <v>396</v>
      </c>
      <c r="D18" s="509"/>
      <c r="E18" s="509"/>
      <c r="F18" s="509"/>
      <c r="G18" s="509"/>
      <c r="H18" s="510"/>
      <c r="I18" s="262" t="s">
        <v>398</v>
      </c>
      <c r="J18" s="224"/>
      <c r="K18" s="224"/>
      <c r="L18" s="224"/>
      <c r="M18" s="224"/>
      <c r="N18" s="478" t="s">
        <v>735</v>
      </c>
      <c r="O18" s="478"/>
      <c r="P18" s="196"/>
      <c r="Q18" s="196"/>
      <c r="R18" s="244"/>
      <c r="S18" s="539" t="s">
        <v>398</v>
      </c>
      <c r="T18" s="743"/>
      <c r="U18" s="38"/>
      <c r="V18" s="322" t="s">
        <v>172</v>
      </c>
      <c r="W18" s="29"/>
      <c r="X18" s="29"/>
      <c r="Y18" s="30"/>
    </row>
    <row r="19" spans="1:29" ht="9.9499999999999993" customHeight="1">
      <c r="A19" s="735"/>
      <c r="B19" s="738"/>
      <c r="C19" s="511"/>
      <c r="D19" s="512"/>
      <c r="E19" s="512"/>
      <c r="F19" s="512"/>
      <c r="G19" s="512"/>
      <c r="H19" s="513"/>
      <c r="I19" s="233"/>
      <c r="J19" s="225"/>
      <c r="K19" s="225"/>
      <c r="L19" s="225"/>
      <c r="M19" s="225"/>
      <c r="N19" s="407"/>
      <c r="O19" s="407"/>
      <c r="P19" s="198"/>
      <c r="Q19" s="198"/>
      <c r="R19" s="247"/>
      <c r="S19" s="198"/>
      <c r="T19" s="743"/>
      <c r="U19" s="39">
        <f>W19/15+(X19+Y19)/30</f>
        <v>3</v>
      </c>
      <c r="V19" s="31" t="s">
        <v>386</v>
      </c>
      <c r="W19" s="323"/>
      <c r="X19" s="323">
        <v>88</v>
      </c>
      <c r="Y19" s="323">
        <v>2</v>
      </c>
      <c r="Z19" s="62">
        <f>W19*45+(X19+Y19)*60</f>
        <v>5400</v>
      </c>
      <c r="AA19" s="61">
        <f>Z19/45</f>
        <v>120</v>
      </c>
      <c r="AB19" s="429">
        <f>AA19/5</f>
        <v>24</v>
      </c>
      <c r="AC19" s="17">
        <f>12*5</f>
        <v>60</v>
      </c>
    </row>
    <row r="20" spans="1:29" ht="9.9499999999999993" customHeight="1">
      <c r="A20" s="736"/>
      <c r="B20" s="739"/>
      <c r="C20" s="514" t="s">
        <v>414</v>
      </c>
      <c r="D20" s="515"/>
      <c r="E20" s="515"/>
      <c r="F20" s="515"/>
      <c r="G20" s="515"/>
      <c r="H20" s="461"/>
      <c r="I20" s="346" t="s">
        <v>390</v>
      </c>
      <c r="J20" s="229"/>
      <c r="K20" s="229"/>
      <c r="L20" s="229"/>
      <c r="M20" s="260"/>
      <c r="N20" s="273" t="s">
        <v>414</v>
      </c>
      <c r="O20" s="273"/>
      <c r="P20" s="200"/>
      <c r="Q20" s="200"/>
      <c r="R20" s="260" t="s">
        <v>382</v>
      </c>
      <c r="S20" s="553" t="s">
        <v>382</v>
      </c>
      <c r="T20" s="743"/>
      <c r="U20" s="40"/>
      <c r="V20" s="32" t="s">
        <v>374</v>
      </c>
      <c r="W20" s="33"/>
      <c r="X20" s="33"/>
      <c r="Y20" s="34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 t="s">
        <v>173</v>
      </c>
      <c r="W21" s="75"/>
      <c r="X21" s="75"/>
      <c r="Y21" s="42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3</v>
      </c>
      <c r="V22" s="44" t="s">
        <v>386</v>
      </c>
      <c r="W22" s="325">
        <v>30</v>
      </c>
      <c r="X22" s="325">
        <v>28</v>
      </c>
      <c r="Y22" s="325">
        <v>2</v>
      </c>
      <c r="Z22" s="62">
        <f>W22*45+(X22+Y22)*60</f>
        <v>3150</v>
      </c>
      <c r="AA22" s="61">
        <f>Z22/45</f>
        <v>70</v>
      </c>
      <c r="AB22" s="61">
        <f>AA22/5</f>
        <v>14</v>
      </c>
      <c r="AC22" s="17">
        <f>30+40</f>
        <v>70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 t="s">
        <v>373</v>
      </c>
      <c r="W23" s="76"/>
      <c r="X23" s="76"/>
      <c r="Y23" s="77"/>
    </row>
    <row r="24" spans="1:29" ht="9.9499999999999993" customHeight="1">
      <c r="A24" s="735"/>
      <c r="B24" s="737" t="s">
        <v>11</v>
      </c>
      <c r="C24" s="633" t="s">
        <v>399</v>
      </c>
      <c r="D24" s="224"/>
      <c r="E24" s="224"/>
      <c r="F24" s="285" t="s">
        <v>392</v>
      </c>
      <c r="G24" s="285"/>
      <c r="H24" s="262"/>
      <c r="I24" s="262"/>
      <c r="J24" s="262"/>
      <c r="K24" s="262"/>
      <c r="L24" s="262"/>
      <c r="M24" s="201"/>
      <c r="N24" s="285"/>
      <c r="O24" s="196"/>
      <c r="P24" s="656" t="s">
        <v>274</v>
      </c>
      <c r="Q24" s="540" t="s">
        <v>398</v>
      </c>
      <c r="R24" s="263"/>
      <c r="S24" s="202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198"/>
      <c r="D25" s="225"/>
      <c r="E25" s="225"/>
      <c r="F25" s="233"/>
      <c r="G25" s="198"/>
      <c r="H25" s="407"/>
      <c r="I25" s="407"/>
      <c r="J25" s="407"/>
      <c r="K25" s="407"/>
      <c r="L25" s="407"/>
      <c r="M25" s="225"/>
      <c r="N25" s="198"/>
      <c r="O25" s="198"/>
      <c r="P25" s="233"/>
      <c r="Q25" s="233"/>
      <c r="R25" s="264"/>
      <c r="S25" s="203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257" t="s">
        <v>414</v>
      </c>
      <c r="D26" s="229"/>
      <c r="E26" s="229"/>
      <c r="F26" s="257" t="s">
        <v>69</v>
      </c>
      <c r="G26" s="257"/>
      <c r="H26" s="422"/>
      <c r="I26" s="422"/>
      <c r="J26" s="422"/>
      <c r="K26" s="422"/>
      <c r="L26" s="422"/>
      <c r="M26" s="260"/>
      <c r="N26" s="257"/>
      <c r="O26" s="200"/>
      <c r="P26" s="346"/>
      <c r="Q26" s="346" t="s">
        <v>390</v>
      </c>
      <c r="R26" s="250"/>
      <c r="S26" s="269"/>
      <c r="T26" s="743"/>
      <c r="U26" s="71"/>
      <c r="V26" s="84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80.766666666666666</v>
      </c>
    </row>
    <row r="30" spans="1:29" ht="9.9499999999999993" customHeight="1">
      <c r="A30" s="735"/>
      <c r="B30" s="737" t="s">
        <v>11</v>
      </c>
      <c r="C30" s="262" t="s">
        <v>398</v>
      </c>
      <c r="D30" s="224"/>
      <c r="E30" s="224"/>
      <c r="F30" s="224"/>
      <c r="G30" s="224"/>
      <c r="H30" s="224"/>
      <c r="I30" s="224"/>
      <c r="J30" s="332"/>
      <c r="K30" s="501" t="s">
        <v>389</v>
      </c>
      <c r="L30" s="502"/>
      <c r="M30" s="501"/>
      <c r="N30" s="501"/>
      <c r="O30" s="502"/>
      <c r="P30" s="501"/>
      <c r="Q30" s="540" t="s">
        <v>398</v>
      </c>
      <c r="R30" s="263"/>
      <c r="S30" s="202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233"/>
      <c r="D31" s="225"/>
      <c r="E31" s="225"/>
      <c r="F31" s="225"/>
      <c r="G31" s="225"/>
      <c r="H31" s="225"/>
      <c r="I31" s="225"/>
      <c r="J31" s="225"/>
      <c r="K31" s="503"/>
      <c r="L31" s="503"/>
      <c r="M31" s="503"/>
      <c r="N31" s="504"/>
      <c r="O31" s="503"/>
      <c r="P31" s="504"/>
      <c r="Q31" s="233"/>
      <c r="R31" s="264"/>
      <c r="S31" s="203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346" t="s">
        <v>390</v>
      </c>
      <c r="D32" s="229"/>
      <c r="E32" s="229"/>
      <c r="F32" s="229"/>
      <c r="G32" s="229"/>
      <c r="H32" s="229"/>
      <c r="I32" s="229"/>
      <c r="J32" s="241"/>
      <c r="K32" s="505" t="s">
        <v>414</v>
      </c>
      <c r="L32" s="506"/>
      <c r="M32" s="506"/>
      <c r="N32" s="507"/>
      <c r="O32" s="506"/>
      <c r="P32" s="507"/>
      <c r="Q32" s="346" t="s">
        <v>390</v>
      </c>
      <c r="R32" s="250"/>
      <c r="S32" s="269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65" t="s">
        <v>395</v>
      </c>
      <c r="D36" s="262"/>
      <c r="E36" s="262"/>
      <c r="F36" s="262"/>
      <c r="G36" s="262"/>
      <c r="H36" s="262"/>
      <c r="I36" s="262"/>
      <c r="J36" s="262"/>
      <c r="K36" s="332" t="s">
        <v>397</v>
      </c>
      <c r="L36" s="332"/>
      <c r="M36" s="266"/>
      <c r="N36" s="266"/>
      <c r="O36" s="266"/>
      <c r="P36" s="266"/>
      <c r="Q36" s="350"/>
      <c r="R36" s="350"/>
      <c r="S36" s="634" t="s">
        <v>734</v>
      </c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345"/>
      <c r="D37" s="407"/>
      <c r="E37" s="407"/>
      <c r="F37" s="407"/>
      <c r="G37" s="407"/>
      <c r="H37" s="407"/>
      <c r="I37" s="407"/>
      <c r="J37" s="407"/>
      <c r="K37" s="225"/>
      <c r="L37" s="225"/>
      <c r="M37" s="267"/>
      <c r="N37" s="267"/>
      <c r="O37" s="267"/>
      <c r="P37" s="267"/>
      <c r="Q37" s="351"/>
      <c r="R37" s="351"/>
      <c r="S37" s="198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405" t="s">
        <v>68</v>
      </c>
      <c r="D38" s="422"/>
      <c r="E38" s="422"/>
      <c r="F38" s="422"/>
      <c r="G38" s="422"/>
      <c r="H38" s="422"/>
      <c r="I38" s="422"/>
      <c r="J38" s="422"/>
      <c r="K38" s="241" t="s">
        <v>68</v>
      </c>
      <c r="L38" s="241"/>
      <c r="M38" s="269"/>
      <c r="N38" s="269"/>
      <c r="O38" s="269"/>
      <c r="P38" s="269"/>
      <c r="Q38" s="352"/>
      <c r="R38" s="423"/>
      <c r="S38" s="260" t="s">
        <v>382</v>
      </c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62"/>
      <c r="D39" s="430"/>
      <c r="E39" s="430"/>
      <c r="F39" s="430"/>
      <c r="G39" s="430"/>
      <c r="H39" s="266"/>
      <c r="I39" s="344"/>
      <c r="J39" s="224"/>
      <c r="K39" s="242"/>
      <c r="L39" s="332"/>
      <c r="M39" s="224"/>
      <c r="N39" s="224"/>
      <c r="O39" s="262"/>
      <c r="P39" s="196"/>
      <c r="Q39" s="196"/>
      <c r="R39" s="262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345"/>
      <c r="D40" s="407"/>
      <c r="E40" s="407"/>
      <c r="F40" s="407"/>
      <c r="G40" s="407"/>
      <c r="H40" s="267"/>
      <c r="I40" s="267"/>
      <c r="J40" s="225"/>
      <c r="K40" s="225"/>
      <c r="L40" s="225"/>
      <c r="M40" s="225"/>
      <c r="N40" s="225"/>
      <c r="O40" s="198"/>
      <c r="P40" s="198"/>
      <c r="Q40" s="198"/>
      <c r="R40" s="40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346"/>
      <c r="D41" s="422"/>
      <c r="E41" s="422"/>
      <c r="F41" s="422"/>
      <c r="G41" s="422"/>
      <c r="H41" s="269"/>
      <c r="I41" s="346"/>
      <c r="J41" s="229"/>
      <c r="K41" s="229"/>
      <c r="L41" s="205"/>
      <c r="M41" s="229"/>
      <c r="N41" s="229"/>
      <c r="O41" s="200"/>
      <c r="P41" s="200"/>
      <c r="Q41" s="200"/>
      <c r="R41" s="346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62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407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346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57"/>
      <c r="L46" s="57"/>
      <c r="M46" s="57"/>
      <c r="N46" s="57"/>
      <c r="O46" s="57"/>
      <c r="P46" s="22"/>
      <c r="Q46" s="22"/>
      <c r="R46" s="22"/>
      <c r="S46" s="22"/>
      <c r="T46" s="23"/>
      <c r="U46" s="22"/>
      <c r="V46" s="57" t="s">
        <v>26</v>
      </c>
      <c r="W46" s="22"/>
      <c r="X46" s="22"/>
      <c r="Y46" s="22"/>
    </row>
    <row r="47" spans="1:25" ht="15.95" customHeight="1">
      <c r="A47" s="21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5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5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5" ht="18" hidden="1" customHeight="1"/>
    <row r="52" spans="1:25" ht="18" hidden="1" customHeight="1">
      <c r="V52" s="291" t="s">
        <v>169</v>
      </c>
      <c r="W52" s="59">
        <v>30</v>
      </c>
      <c r="X52" s="59">
        <v>28</v>
      </c>
      <c r="Y52" s="59">
        <v>2</v>
      </c>
    </row>
    <row r="53" spans="1:25" ht="18" hidden="1" customHeight="1">
      <c r="V53" s="292" t="s">
        <v>170</v>
      </c>
      <c r="W53" s="307">
        <v>15</v>
      </c>
      <c r="X53" s="307">
        <v>87</v>
      </c>
      <c r="Y53" s="307">
        <v>3</v>
      </c>
    </row>
    <row r="54" spans="1:25" ht="18" hidden="1" customHeight="1">
      <c r="V54" s="290" t="s">
        <v>171</v>
      </c>
      <c r="W54" s="307">
        <v>26</v>
      </c>
      <c r="X54" s="307">
        <v>2</v>
      </c>
      <c r="Y54" s="307">
        <v>2</v>
      </c>
    </row>
    <row r="55" spans="1:25" ht="18" hidden="1" customHeight="1">
      <c r="V55" s="293" t="s">
        <v>172</v>
      </c>
      <c r="W55" s="308">
        <v>15</v>
      </c>
      <c r="X55" s="308">
        <v>88</v>
      </c>
      <c r="Y55" s="308">
        <v>2</v>
      </c>
    </row>
    <row r="56" spans="1:25" ht="18" hidden="1" customHeight="1">
      <c r="V56" s="290" t="s">
        <v>173</v>
      </c>
      <c r="W56" s="307">
        <v>30</v>
      </c>
      <c r="X56" s="307">
        <v>28</v>
      </c>
      <c r="Y56" s="307">
        <v>2</v>
      </c>
    </row>
    <row r="57" spans="1:25" ht="18" hidden="1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mergeCells count="46">
    <mergeCell ref="B48:J48"/>
    <mergeCell ref="B50:J50"/>
    <mergeCell ref="E9:E14"/>
    <mergeCell ref="A9:A14"/>
    <mergeCell ref="B9:B11"/>
    <mergeCell ref="B46:J46"/>
    <mergeCell ref="A45:Y45"/>
    <mergeCell ref="Q9:Q14"/>
    <mergeCell ref="B33:B35"/>
    <mergeCell ref="T9:T44"/>
    <mergeCell ref="B12:B14"/>
    <mergeCell ref="A15:A20"/>
    <mergeCell ref="B15:B17"/>
    <mergeCell ref="B18:B20"/>
    <mergeCell ref="A21:A26"/>
    <mergeCell ref="B21:B23"/>
    <mergeCell ref="B39:B41"/>
    <mergeCell ref="B42:B44"/>
    <mergeCell ref="A39:A44"/>
    <mergeCell ref="K9:K14"/>
    <mergeCell ref="U5:U8"/>
    <mergeCell ref="B24:B26"/>
    <mergeCell ref="A27:A32"/>
    <mergeCell ref="A33:A38"/>
    <mergeCell ref="B36:B38"/>
    <mergeCell ref="B27:B29"/>
    <mergeCell ref="B30:B32"/>
    <mergeCell ref="V5:V8"/>
    <mergeCell ref="W5:Y6"/>
    <mergeCell ref="A6:B6"/>
    <mergeCell ref="A7:B8"/>
    <mergeCell ref="W7:W8"/>
    <mergeCell ref="X7:X8"/>
    <mergeCell ref="Y7:Y8"/>
    <mergeCell ref="M5:Q5"/>
    <mergeCell ref="R5:T5"/>
    <mergeCell ref="A5:B5"/>
    <mergeCell ref="D5:H5"/>
    <mergeCell ref="I5:L5"/>
    <mergeCell ref="H3:U3"/>
    <mergeCell ref="V3:Y3"/>
    <mergeCell ref="A1:G1"/>
    <mergeCell ref="H1:U2"/>
    <mergeCell ref="V1:Y1"/>
    <mergeCell ref="A2:G2"/>
    <mergeCell ref="V2:Y2"/>
  </mergeCells>
  <phoneticPr fontId="51" type="noConversion"/>
  <pageMargins left="0.5" right="0" top="0.35" bottom="0" header="0" footer="0"/>
  <pageSetup paperSize="9" scale="9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545D7-DD91-4BED-A2D3-56443F209583}">
  <sheetPr>
    <tabColor rgb="FFFF0000"/>
  </sheetPr>
  <dimension ref="A1:AC142"/>
  <sheetViews>
    <sheetView topLeftCell="A4" zoomScaleNormal="100" zoomScaleSheetLayoutView="85" workbookViewId="0">
      <selection activeCell="AF35" sqref="AF35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4.5703125" style="17" hidden="1" customWidth="1"/>
    <col min="30" max="30" width="5.28515625" style="17" customWidth="1"/>
    <col min="31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249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609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176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2</v>
      </c>
      <c r="V10" s="27" t="s">
        <v>559</v>
      </c>
      <c r="W10" s="309">
        <v>15</v>
      </c>
      <c r="X10" s="309">
        <v>28</v>
      </c>
      <c r="Y10" s="309">
        <v>2</v>
      </c>
      <c r="Z10" s="62">
        <f>W10*45+(X10+Y10)*60</f>
        <v>2475</v>
      </c>
      <c r="AA10" s="61">
        <f>Z10/45</f>
        <v>55</v>
      </c>
      <c r="AB10" s="61">
        <f>AA10/5</f>
        <v>11</v>
      </c>
      <c r="AC10" s="63"/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366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51"/>
      <c r="D12" s="541"/>
      <c r="E12" s="740"/>
      <c r="F12" s="635" t="s">
        <v>446</v>
      </c>
      <c r="G12" s="231"/>
      <c r="H12" s="232"/>
      <c r="I12" s="232"/>
      <c r="J12" s="529"/>
      <c r="K12" s="740"/>
      <c r="L12" s="231"/>
      <c r="M12" s="230"/>
      <c r="N12" s="232"/>
      <c r="O12" s="251" t="s">
        <v>452</v>
      </c>
      <c r="P12" s="529"/>
      <c r="Q12" s="741"/>
      <c r="R12" s="251" t="s">
        <v>589</v>
      </c>
      <c r="S12" s="252"/>
      <c r="T12" s="743"/>
      <c r="U12" s="47"/>
      <c r="V12" s="320" t="s">
        <v>177</v>
      </c>
      <c r="W12" s="49"/>
      <c r="X12" s="49"/>
      <c r="Y12" s="49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55"/>
      <c r="P13" s="530"/>
      <c r="Q13" s="741"/>
      <c r="R13" s="254"/>
      <c r="S13" s="255"/>
      <c r="T13" s="743"/>
      <c r="U13" s="50">
        <f>W13/15+(X13+Y13)/30</f>
        <v>2</v>
      </c>
      <c r="V13" s="56" t="s">
        <v>559</v>
      </c>
      <c r="W13" s="440">
        <v>15</v>
      </c>
      <c r="X13" s="440">
        <v>28</v>
      </c>
      <c r="Y13" s="440">
        <v>2</v>
      </c>
      <c r="Z13" s="62">
        <f>W13*45+(X13+Y13)*60</f>
        <v>2475</v>
      </c>
      <c r="AA13" s="61">
        <f>Z13/45</f>
        <v>55</v>
      </c>
      <c r="AB13" s="61">
        <f>AA13/5</f>
        <v>11</v>
      </c>
    </row>
    <row r="14" spans="1:29" ht="9.9499999999999993" customHeight="1">
      <c r="A14" s="736"/>
      <c r="B14" s="739"/>
      <c r="C14" s="235"/>
      <c r="D14" s="525"/>
      <c r="E14" s="740"/>
      <c r="F14" s="444" t="s">
        <v>263</v>
      </c>
      <c r="G14" s="236"/>
      <c r="H14" s="199" t="s">
        <v>415</v>
      </c>
      <c r="I14" s="237"/>
      <c r="J14" s="531"/>
      <c r="K14" s="740"/>
      <c r="L14" s="236"/>
      <c r="M14" s="238"/>
      <c r="N14" s="237"/>
      <c r="O14" s="259" t="s">
        <v>162</v>
      </c>
      <c r="P14" s="531"/>
      <c r="Q14" s="741"/>
      <c r="R14" s="258"/>
      <c r="S14" s="259"/>
      <c r="T14" s="743"/>
      <c r="U14" s="51"/>
      <c r="V14" s="52" t="s">
        <v>365</v>
      </c>
      <c r="W14" s="441"/>
      <c r="X14" s="441"/>
      <c r="Y14" s="441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38"/>
      <c r="V15" s="322" t="s">
        <v>179</v>
      </c>
      <c r="W15" s="29"/>
      <c r="X15" s="29"/>
      <c r="Y15" s="30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39">
        <f>W16/15+(X16+Y16)/30</f>
        <v>4</v>
      </c>
      <c r="V16" s="31" t="s">
        <v>559</v>
      </c>
      <c r="W16" s="309">
        <v>30</v>
      </c>
      <c r="X16" s="309">
        <v>57</v>
      </c>
      <c r="Y16" s="309">
        <v>3</v>
      </c>
      <c r="Z16" s="62">
        <f>W16*45+(X16+Y16)*60</f>
        <v>4950</v>
      </c>
      <c r="AA16" s="61">
        <f>Z16/45</f>
        <v>110</v>
      </c>
      <c r="AB16" s="61">
        <f>AA16/5</f>
        <v>22</v>
      </c>
    </row>
    <row r="17" spans="1:29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40"/>
      <c r="V17" s="32" t="s">
        <v>366</v>
      </c>
      <c r="W17" s="33"/>
      <c r="X17" s="33"/>
      <c r="Y17" s="34"/>
    </row>
    <row r="18" spans="1:29" ht="9.9499999999999993" customHeight="1">
      <c r="A18" s="735"/>
      <c r="B18" s="737" t="s">
        <v>11</v>
      </c>
      <c r="C18" s="559" t="s">
        <v>449</v>
      </c>
      <c r="D18" s="353"/>
      <c r="E18" s="353"/>
      <c r="F18" s="265"/>
      <c r="G18" s="265"/>
      <c r="H18" s="265"/>
      <c r="I18" s="196"/>
      <c r="J18" s="196"/>
      <c r="K18" s="196"/>
      <c r="L18" s="636" t="s">
        <v>436</v>
      </c>
      <c r="M18" s="196"/>
      <c r="N18" s="242" t="s">
        <v>445</v>
      </c>
      <c r="O18" s="242"/>
      <c r="P18" s="196"/>
      <c r="Q18" s="196"/>
      <c r="R18" s="244"/>
      <c r="S18" s="196"/>
      <c r="T18" s="743"/>
      <c r="U18" s="41"/>
      <c r="V18" s="324" t="s">
        <v>180</v>
      </c>
      <c r="W18" s="75"/>
      <c r="X18" s="75"/>
      <c r="Y18" s="42"/>
    </row>
    <row r="19" spans="1:29" ht="9.9499999999999993" customHeight="1">
      <c r="A19" s="735"/>
      <c r="B19" s="738"/>
      <c r="C19" s="355"/>
      <c r="D19" s="356"/>
      <c r="E19" s="356"/>
      <c r="F19" s="246"/>
      <c r="G19" s="246"/>
      <c r="H19" s="198"/>
      <c r="I19" s="198"/>
      <c r="J19" s="198"/>
      <c r="K19" s="198"/>
      <c r="L19" s="203"/>
      <c r="M19" s="198"/>
      <c r="N19" s="198"/>
      <c r="O19" s="198"/>
      <c r="P19" s="198"/>
      <c r="Q19" s="198"/>
      <c r="R19" s="247"/>
      <c r="S19" s="198"/>
      <c r="T19" s="743"/>
      <c r="U19" s="43">
        <f>W19/15+(X19+Y19)/30</f>
        <v>4</v>
      </c>
      <c r="V19" s="44" t="s">
        <v>560</v>
      </c>
      <c r="W19" s="309">
        <v>30</v>
      </c>
      <c r="X19" s="309">
        <v>57</v>
      </c>
      <c r="Y19" s="309">
        <v>3</v>
      </c>
      <c r="Z19" s="62">
        <f>W19*45+(X19+Y19)*60</f>
        <v>4950</v>
      </c>
      <c r="AA19" s="61">
        <f>Z19/45</f>
        <v>110</v>
      </c>
      <c r="AB19" s="61">
        <f>AA19/6</f>
        <v>18.333333333333332</v>
      </c>
      <c r="AC19" s="17">
        <f>10*6+20</f>
        <v>80</v>
      </c>
    </row>
    <row r="20" spans="1:29" ht="9.9499999999999993" customHeight="1">
      <c r="A20" s="736"/>
      <c r="B20" s="739"/>
      <c r="C20" s="339" t="s">
        <v>576</v>
      </c>
      <c r="D20" s="359"/>
      <c r="E20" s="199" t="s">
        <v>415</v>
      </c>
      <c r="F20" s="249"/>
      <c r="G20" s="249"/>
      <c r="H20" s="200"/>
      <c r="I20" s="200"/>
      <c r="J20" s="200"/>
      <c r="K20" s="200"/>
      <c r="L20" s="241" t="s">
        <v>451</v>
      </c>
      <c r="M20" s="200"/>
      <c r="N20" s="260" t="s">
        <v>163</v>
      </c>
      <c r="O20" s="200"/>
      <c r="P20" s="200"/>
      <c r="Q20" s="200"/>
      <c r="R20" s="250"/>
      <c r="S20" s="200"/>
      <c r="T20" s="743"/>
      <c r="U20" s="45"/>
      <c r="V20" s="46" t="s">
        <v>369</v>
      </c>
      <c r="W20" s="76"/>
      <c r="X20" s="76"/>
      <c r="Y20" s="77"/>
    </row>
    <row r="21" spans="1:29" ht="9.9499999999999993" customHeight="1">
      <c r="A21" s="724" t="s">
        <v>13</v>
      </c>
      <c r="B21" s="738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/>
      <c r="V22" s="44"/>
      <c r="W22" s="309"/>
      <c r="X22" s="309"/>
      <c r="Y22" s="309"/>
      <c r="Z22" s="62">
        <f>W22*45+(X22+Y22)*60</f>
        <v>0</v>
      </c>
      <c r="AA22" s="61">
        <f>Z22/45</f>
        <v>0</v>
      </c>
      <c r="AB22" s="61">
        <f>AA22/6</f>
        <v>0</v>
      </c>
      <c r="AC22" s="17">
        <f>60*60/45/5</f>
        <v>16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9" ht="9.9499999999999993" customHeight="1">
      <c r="A24" s="735"/>
      <c r="B24" s="737" t="s">
        <v>11</v>
      </c>
      <c r="C24" s="280" t="s">
        <v>435</v>
      </c>
      <c r="D24" s="202"/>
      <c r="E24" s="202"/>
      <c r="F24" s="280"/>
      <c r="G24" s="202"/>
      <c r="H24" s="280" t="s">
        <v>436</v>
      </c>
      <c r="I24" s="280"/>
      <c r="J24" s="202"/>
      <c r="K24" s="202"/>
      <c r="L24" s="202"/>
      <c r="M24" s="332"/>
      <c r="N24" s="202"/>
      <c r="O24" s="202"/>
      <c r="P24" s="202"/>
      <c r="Q24" s="202"/>
      <c r="R24" s="263"/>
      <c r="S24" s="202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334"/>
      <c r="N25" s="203"/>
      <c r="O25" s="203"/>
      <c r="P25" s="203"/>
      <c r="Q25" s="203"/>
      <c r="R25" s="264"/>
      <c r="S25" s="203"/>
      <c r="T25" s="743"/>
      <c r="U25" s="69"/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205" t="s">
        <v>415</v>
      </c>
      <c r="D26" s="205"/>
      <c r="E26" s="205"/>
      <c r="F26" s="241"/>
      <c r="G26" s="205"/>
      <c r="H26" s="241" t="s">
        <v>401</v>
      </c>
      <c r="I26" s="241"/>
      <c r="J26" s="205"/>
      <c r="K26" s="205"/>
      <c r="L26" s="205"/>
      <c r="M26" s="434"/>
      <c r="N26" s="205"/>
      <c r="O26" s="205"/>
      <c r="P26" s="205"/>
      <c r="Q26" s="205"/>
      <c r="R26" s="338"/>
      <c r="S26" s="205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62.333333333333329</v>
      </c>
    </row>
    <row r="30" spans="1:29" ht="9.9499999999999993" customHeight="1">
      <c r="A30" s="735"/>
      <c r="B30" s="737" t="s">
        <v>11</v>
      </c>
      <c r="C30" s="251" t="s">
        <v>438</v>
      </c>
      <c r="D30" s="252"/>
      <c r="E30" s="252"/>
      <c r="F30" s="252"/>
      <c r="G30" s="252"/>
      <c r="H30" s="251" t="s">
        <v>437</v>
      </c>
      <c r="I30" s="285"/>
      <c r="J30" s="252"/>
      <c r="K30" s="252"/>
      <c r="L30" s="252"/>
      <c r="M30" s="251"/>
      <c r="N30" s="252"/>
      <c r="O30" s="252"/>
      <c r="P30" s="252"/>
      <c r="Q30" s="252"/>
      <c r="R30" s="242"/>
      <c r="S30" s="419" t="s">
        <v>445</v>
      </c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340"/>
      <c r="N31" s="255"/>
      <c r="O31" s="255"/>
      <c r="P31" s="255"/>
      <c r="Q31" s="255"/>
      <c r="R31" s="341"/>
      <c r="S31" s="255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259" t="s">
        <v>415</v>
      </c>
      <c r="D32" s="259"/>
      <c r="E32" s="259"/>
      <c r="F32" s="259"/>
      <c r="G32" s="259"/>
      <c r="H32" s="259" t="s">
        <v>162</v>
      </c>
      <c r="I32" s="259"/>
      <c r="J32" s="259"/>
      <c r="K32" s="259"/>
      <c r="L32" s="259"/>
      <c r="M32" s="257"/>
      <c r="N32" s="259"/>
      <c r="O32" s="259"/>
      <c r="P32" s="259"/>
      <c r="Q32" s="259"/>
      <c r="R32" s="260" t="s">
        <v>163</v>
      </c>
      <c r="S32" s="259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42" t="s">
        <v>444</v>
      </c>
      <c r="D36" s="242"/>
      <c r="E36" s="242"/>
      <c r="F36" s="242"/>
      <c r="G36" s="242"/>
      <c r="H36" s="242"/>
      <c r="I36" s="242"/>
      <c r="J36" s="242"/>
      <c r="K36" s="242"/>
      <c r="L36" s="253"/>
      <c r="M36" s="253"/>
      <c r="N36" s="280"/>
      <c r="O36" s="202"/>
      <c r="P36" s="202"/>
      <c r="Q36" s="263"/>
      <c r="R36" s="277"/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362"/>
      <c r="D37" s="362"/>
      <c r="E37" s="362"/>
      <c r="F37" s="362"/>
      <c r="G37" s="362"/>
      <c r="H37" s="362"/>
      <c r="I37" s="362"/>
      <c r="J37" s="362"/>
      <c r="K37" s="245"/>
      <c r="L37" s="256"/>
      <c r="M37" s="256"/>
      <c r="N37" s="203"/>
      <c r="O37" s="203"/>
      <c r="P37" s="203"/>
      <c r="Q37" s="264"/>
      <c r="R37" s="247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60" t="s">
        <v>415</v>
      </c>
      <c r="D38" s="349"/>
      <c r="E38" s="349"/>
      <c r="F38" s="349"/>
      <c r="G38" s="349"/>
      <c r="H38" s="349"/>
      <c r="I38" s="349"/>
      <c r="J38" s="349"/>
      <c r="K38" s="273"/>
      <c r="L38" s="260"/>
      <c r="M38" s="260"/>
      <c r="N38" s="241"/>
      <c r="O38" s="200"/>
      <c r="P38" s="200"/>
      <c r="Q38" s="250"/>
      <c r="R38" s="279"/>
      <c r="S38" s="200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66"/>
      <c r="V42" s="442"/>
      <c r="W42" s="67"/>
      <c r="X42" s="67"/>
      <c r="Y42" s="68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69"/>
      <c r="V43" s="70"/>
      <c r="W43" s="443"/>
      <c r="X43" s="443"/>
      <c r="Y43" s="443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71"/>
      <c r="V44" s="72"/>
      <c r="W44" s="73"/>
      <c r="X44" s="73"/>
      <c r="Y44" s="74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5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5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5" ht="18" hidden="1" customHeight="1"/>
    <row r="52" spans="1:25" ht="18" hidden="1" customHeight="1">
      <c r="V52" s="294" t="s">
        <v>176</v>
      </c>
      <c r="W52" s="309">
        <v>15</v>
      </c>
      <c r="X52" s="309">
        <v>28</v>
      </c>
      <c r="Y52" s="309">
        <v>2</v>
      </c>
    </row>
    <row r="53" spans="1:25" ht="18" hidden="1" customHeight="1">
      <c r="V53" s="294" t="s">
        <v>177</v>
      </c>
      <c r="W53" s="309">
        <v>15</v>
      </c>
      <c r="X53" s="309">
        <v>28</v>
      </c>
      <c r="Y53" s="309">
        <v>2</v>
      </c>
    </row>
    <row r="54" spans="1:25" ht="18" hidden="1" customHeight="1">
      <c r="V54" s="428" t="s">
        <v>178</v>
      </c>
      <c r="W54" s="309">
        <v>15</v>
      </c>
      <c r="X54" s="309">
        <v>58</v>
      </c>
      <c r="Y54" s="309">
        <v>2</v>
      </c>
    </row>
    <row r="55" spans="1:25" ht="18" hidden="1" customHeight="1">
      <c r="V55" s="294" t="s">
        <v>179</v>
      </c>
      <c r="W55" s="309">
        <v>30</v>
      </c>
      <c r="X55" s="309">
        <v>57</v>
      </c>
      <c r="Y55" s="309">
        <v>3</v>
      </c>
    </row>
    <row r="56" spans="1:25" ht="18" hidden="1" customHeight="1">
      <c r="V56" s="294" t="s">
        <v>180</v>
      </c>
      <c r="W56" s="309">
        <v>30</v>
      </c>
      <c r="X56" s="309">
        <v>57</v>
      </c>
      <c r="Y56" s="309">
        <v>3</v>
      </c>
    </row>
    <row r="57" spans="1:25" ht="18" hidden="1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67C2-2572-4237-B7EC-10C7169196E7}">
  <sheetPr>
    <tabColor rgb="FFFF0000"/>
  </sheetPr>
  <dimension ref="A1:AC142"/>
  <sheetViews>
    <sheetView topLeftCell="A10"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367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368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331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176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2</v>
      </c>
      <c r="V10" s="27" t="s">
        <v>561</v>
      </c>
      <c r="W10" s="309">
        <v>15</v>
      </c>
      <c r="X10" s="309">
        <v>28</v>
      </c>
      <c r="Y10" s="309">
        <v>2</v>
      </c>
      <c r="Z10" s="62">
        <f>W10*45+(X10+Y10)*60</f>
        <v>2475</v>
      </c>
      <c r="AA10" s="61">
        <f>Z10/45</f>
        <v>55</v>
      </c>
      <c r="AB10" s="61">
        <f>AA10/5</f>
        <v>11</v>
      </c>
      <c r="AC10" s="63"/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366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51"/>
      <c r="D12" s="541"/>
      <c r="E12" s="740"/>
      <c r="F12" s="231"/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47"/>
      <c r="V12" s="320" t="s">
        <v>177</v>
      </c>
      <c r="W12" s="49"/>
      <c r="X12" s="49"/>
      <c r="Y12" s="49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50">
        <f>W13/15+(X13+Y13)/30</f>
        <v>2</v>
      </c>
      <c r="V13" s="56" t="s">
        <v>561</v>
      </c>
      <c r="W13" s="440">
        <v>15</v>
      </c>
      <c r="X13" s="440">
        <v>28</v>
      </c>
      <c r="Y13" s="440">
        <v>2</v>
      </c>
      <c r="Z13" s="62">
        <f>W13*45+(X13+Y13)*60</f>
        <v>2475</v>
      </c>
      <c r="AA13" s="61">
        <f>Z13/45</f>
        <v>55</v>
      </c>
      <c r="AB13" s="61">
        <f>AA13/5</f>
        <v>11</v>
      </c>
    </row>
    <row r="14" spans="1:29" ht="9.9499999999999993" customHeight="1">
      <c r="A14" s="736"/>
      <c r="B14" s="739"/>
      <c r="C14" s="235"/>
      <c r="D14" s="525"/>
      <c r="E14" s="740"/>
      <c r="F14" s="236"/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51"/>
      <c r="V14" s="52" t="s">
        <v>365</v>
      </c>
      <c r="W14" s="441"/>
      <c r="X14" s="441"/>
      <c r="Y14" s="441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38"/>
      <c r="V15" s="322" t="s">
        <v>179</v>
      </c>
      <c r="W15" s="29"/>
      <c r="X15" s="29"/>
      <c r="Y15" s="30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39">
        <f>W16/15+(X16+Y16)/30</f>
        <v>4</v>
      </c>
      <c r="V16" s="31" t="s">
        <v>561</v>
      </c>
      <c r="W16" s="309">
        <v>30</v>
      </c>
      <c r="X16" s="309">
        <v>57</v>
      </c>
      <c r="Y16" s="309">
        <v>3</v>
      </c>
      <c r="Z16" s="62">
        <f>W16*45+(X16+Y16)*60</f>
        <v>4950</v>
      </c>
      <c r="AA16" s="61">
        <f>Z16/45</f>
        <v>110</v>
      </c>
      <c r="AB16" s="61">
        <f>AA16/5</f>
        <v>22</v>
      </c>
      <c r="AC16" s="17">
        <f>30+60+20</f>
        <v>110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40"/>
      <c r="V17" s="32" t="s">
        <v>366</v>
      </c>
      <c r="W17" s="33"/>
      <c r="X17" s="33"/>
      <c r="Y17" s="34"/>
    </row>
    <row r="18" spans="1:28" ht="9.9499999999999993" customHeight="1">
      <c r="A18" s="735"/>
      <c r="B18" s="737" t="s">
        <v>11</v>
      </c>
      <c r="C18" s="637" t="s">
        <v>444</v>
      </c>
      <c r="D18" s="348"/>
      <c r="E18" s="348"/>
      <c r="F18" s="348"/>
      <c r="G18" s="242" t="s">
        <v>445</v>
      </c>
      <c r="H18" s="253"/>
      <c r="I18" s="253"/>
      <c r="J18" s="253"/>
      <c r="K18" s="253"/>
      <c r="L18" s="253"/>
      <c r="M18" s="253"/>
      <c r="N18" s="251" t="s">
        <v>439</v>
      </c>
      <c r="O18" s="196"/>
      <c r="P18" s="196"/>
      <c r="Q18" s="196"/>
      <c r="R18" s="280" t="s">
        <v>400</v>
      </c>
      <c r="S18" s="196"/>
      <c r="T18" s="743"/>
      <c r="U18" s="41"/>
      <c r="V18" s="324" t="s">
        <v>180</v>
      </c>
      <c r="W18" s="75"/>
      <c r="X18" s="75"/>
      <c r="Y18" s="42"/>
    </row>
    <row r="19" spans="1:28" ht="9.9499999999999993" customHeight="1">
      <c r="A19" s="735"/>
      <c r="B19" s="738"/>
      <c r="C19" s="245"/>
      <c r="D19" s="362"/>
      <c r="E19" s="362"/>
      <c r="F19" s="362"/>
      <c r="G19" s="362"/>
      <c r="H19" s="256"/>
      <c r="I19" s="256"/>
      <c r="J19" s="256"/>
      <c r="K19" s="256"/>
      <c r="L19" s="256"/>
      <c r="M19" s="256"/>
      <c r="N19" s="255"/>
      <c r="O19" s="198"/>
      <c r="P19" s="198"/>
      <c r="Q19" s="198"/>
      <c r="R19" s="203"/>
      <c r="S19" s="198"/>
      <c r="T19" s="743"/>
      <c r="U19" s="43">
        <f>W19/15+(X19+Y19)/30</f>
        <v>4</v>
      </c>
      <c r="V19" s="44" t="s">
        <v>562</v>
      </c>
      <c r="W19" s="309">
        <v>30</v>
      </c>
      <c r="X19" s="309">
        <v>57</v>
      </c>
      <c r="Y19" s="309">
        <v>3</v>
      </c>
      <c r="Z19" s="62">
        <f>W19*45+(X19+Y19)*60</f>
        <v>4950</v>
      </c>
      <c r="AA19" s="61">
        <f>Z19/45</f>
        <v>110</v>
      </c>
      <c r="AB19" s="61">
        <f>AA19/5</f>
        <v>22</v>
      </c>
    </row>
    <row r="20" spans="1:28" ht="9.9499999999999993" customHeight="1">
      <c r="A20" s="736"/>
      <c r="B20" s="739"/>
      <c r="C20" s="339" t="s">
        <v>577</v>
      </c>
      <c r="D20" s="349"/>
      <c r="E20" s="260" t="s">
        <v>416</v>
      </c>
      <c r="F20" s="349"/>
      <c r="G20" s="349" t="s">
        <v>163</v>
      </c>
      <c r="H20" s="260"/>
      <c r="I20" s="260"/>
      <c r="J20" s="260"/>
      <c r="K20" s="260"/>
      <c r="L20" s="260"/>
      <c r="M20" s="260"/>
      <c r="N20" s="284" t="s">
        <v>453</v>
      </c>
      <c r="O20" s="200"/>
      <c r="P20" s="200"/>
      <c r="Q20" s="200"/>
      <c r="R20" s="241" t="s">
        <v>451</v>
      </c>
      <c r="S20" s="200"/>
      <c r="T20" s="743"/>
      <c r="U20" s="45"/>
      <c r="V20" s="46" t="s">
        <v>369</v>
      </c>
      <c r="W20" s="76"/>
      <c r="X20" s="76"/>
      <c r="Y20" s="77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67"/>
      <c r="X21" s="67"/>
      <c r="Y21" s="68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/>
      <c r="V22" s="44"/>
      <c r="W22" s="107"/>
      <c r="X22" s="107"/>
      <c r="Y22" s="107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3"/>
      <c r="X23" s="73"/>
      <c r="Y23" s="74"/>
    </row>
    <row r="24" spans="1:28" ht="9.9499999999999993" customHeight="1">
      <c r="A24" s="735"/>
      <c r="B24" s="737" t="s">
        <v>11</v>
      </c>
      <c r="C24" s="251" t="s">
        <v>438</v>
      </c>
      <c r="D24" s="252"/>
      <c r="E24" s="252"/>
      <c r="F24" s="252"/>
      <c r="G24" s="252"/>
      <c r="H24" s="251" t="s">
        <v>437</v>
      </c>
      <c r="I24" s="285"/>
      <c r="J24" s="252"/>
      <c r="K24" s="252"/>
      <c r="L24" s="252"/>
      <c r="M24" s="251"/>
      <c r="N24" s="252"/>
      <c r="O24" s="252"/>
      <c r="P24" s="252"/>
      <c r="Q24" s="252"/>
      <c r="R24" s="277"/>
      <c r="S24" s="252"/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340"/>
      <c r="N25" s="255"/>
      <c r="O25" s="255"/>
      <c r="P25" s="255"/>
      <c r="Q25" s="255"/>
      <c r="R25" s="341"/>
      <c r="S25" s="255"/>
      <c r="T25" s="743"/>
      <c r="U25" s="69"/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59" t="s">
        <v>416</v>
      </c>
      <c r="D26" s="259"/>
      <c r="E26" s="259"/>
      <c r="F26" s="259"/>
      <c r="G26" s="259"/>
      <c r="H26" s="259" t="s">
        <v>440</v>
      </c>
      <c r="I26" s="259"/>
      <c r="J26" s="259"/>
      <c r="K26" s="259"/>
      <c r="L26" s="259"/>
      <c r="M26" s="257"/>
      <c r="N26" s="259"/>
      <c r="O26" s="259"/>
      <c r="P26" s="259"/>
      <c r="Q26" s="259"/>
      <c r="R26" s="342"/>
      <c r="S26" s="259"/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66</v>
      </c>
    </row>
    <row r="30" spans="1:28" ht="9.9499999999999993" customHeight="1">
      <c r="A30" s="735"/>
      <c r="B30" s="737" t="s">
        <v>11</v>
      </c>
      <c r="C30" s="280" t="s">
        <v>436</v>
      </c>
      <c r="D30" s="196"/>
      <c r="E30" s="196"/>
      <c r="F30" s="280"/>
      <c r="G30" s="196"/>
      <c r="H30" s="280" t="s">
        <v>400</v>
      </c>
      <c r="I30" s="272"/>
      <c r="J30" s="196"/>
      <c r="K30" s="196"/>
      <c r="L30" s="195"/>
      <c r="M30" s="242"/>
      <c r="N30" s="195"/>
      <c r="O30" s="196"/>
      <c r="P30" s="196"/>
      <c r="Q30" s="196"/>
      <c r="R30" s="244"/>
      <c r="S30" s="196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203"/>
      <c r="D31" s="198"/>
      <c r="E31" s="198"/>
      <c r="F31" s="203"/>
      <c r="G31" s="198"/>
      <c r="H31" s="203"/>
      <c r="I31" s="198"/>
      <c r="J31" s="198"/>
      <c r="K31" s="198"/>
      <c r="L31" s="197"/>
      <c r="M31" s="245"/>
      <c r="N31" s="198"/>
      <c r="O31" s="198"/>
      <c r="P31" s="198"/>
      <c r="Q31" s="198"/>
      <c r="R31" s="247"/>
      <c r="S31" s="198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05" t="s">
        <v>416</v>
      </c>
      <c r="D32" s="200"/>
      <c r="E32" s="200"/>
      <c r="F32" s="241"/>
      <c r="G32" s="200"/>
      <c r="H32" s="241" t="s">
        <v>401</v>
      </c>
      <c r="I32" s="200"/>
      <c r="J32" s="200"/>
      <c r="K32" s="200"/>
      <c r="L32" s="200"/>
      <c r="M32" s="273"/>
      <c r="N32" s="200"/>
      <c r="O32" s="200"/>
      <c r="P32" s="200"/>
      <c r="Q32" s="200"/>
      <c r="R32" s="250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559" t="s">
        <v>449</v>
      </c>
      <c r="D36" s="262"/>
      <c r="E36" s="262"/>
      <c r="F36" s="262"/>
      <c r="G36" s="265" t="s">
        <v>446</v>
      </c>
      <c r="H36" s="265"/>
      <c r="I36" s="262"/>
      <c r="J36" s="262"/>
      <c r="K36" s="262"/>
      <c r="L36" s="266"/>
      <c r="M36" s="431"/>
      <c r="N36" s="251"/>
      <c r="O36" s="202"/>
      <c r="P36" s="280"/>
      <c r="Q36" s="263"/>
      <c r="R36" s="277"/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407"/>
      <c r="D37" s="407"/>
      <c r="E37" s="407"/>
      <c r="F37" s="407"/>
      <c r="G37" s="407"/>
      <c r="H37" s="407"/>
      <c r="I37" s="407"/>
      <c r="J37" s="407"/>
      <c r="K37" s="345"/>
      <c r="L37" s="267"/>
      <c r="M37" s="267"/>
      <c r="N37" s="255"/>
      <c r="O37" s="203"/>
      <c r="P37" s="203"/>
      <c r="Q37" s="264"/>
      <c r="R37" s="247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199" t="s">
        <v>416</v>
      </c>
      <c r="D38" s="422"/>
      <c r="E38" s="422"/>
      <c r="F38" s="199" t="s">
        <v>416</v>
      </c>
      <c r="G38" s="422"/>
      <c r="H38" s="422"/>
      <c r="I38" s="422"/>
      <c r="J38" s="422"/>
      <c r="K38" s="346"/>
      <c r="L38" s="269"/>
      <c r="M38" s="269"/>
      <c r="N38" s="259"/>
      <c r="O38" s="200"/>
      <c r="P38" s="241"/>
      <c r="Q38" s="250"/>
      <c r="R38" s="279"/>
      <c r="S38" s="200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66"/>
      <c r="V42" s="442"/>
      <c r="W42" s="67"/>
      <c r="X42" s="67"/>
      <c r="Y42" s="68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69"/>
      <c r="V43" s="70"/>
      <c r="W43" s="107"/>
      <c r="X43" s="107"/>
      <c r="Y43" s="107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71"/>
      <c r="V44" s="72"/>
      <c r="W44" s="73"/>
      <c r="X44" s="73"/>
      <c r="Y44" s="74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330"/>
      <c r="L46" s="330"/>
      <c r="M46" s="330"/>
      <c r="N46" s="330"/>
      <c r="O46" s="330"/>
      <c r="P46" s="22"/>
      <c r="Q46" s="22"/>
      <c r="R46" s="22"/>
      <c r="S46" s="22"/>
      <c r="T46" s="23"/>
      <c r="U46" s="22"/>
      <c r="V46" s="330" t="s">
        <v>26</v>
      </c>
      <c r="W46" s="22"/>
      <c r="X46" s="22"/>
      <c r="Y46" s="22"/>
    </row>
    <row r="47" spans="1:25" ht="15.95" customHeight="1">
      <c r="A47" s="21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5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5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5" ht="18" hidden="1" customHeight="1"/>
    <row r="52" spans="1:25" ht="18" hidden="1" customHeight="1">
      <c r="V52" s="294" t="s">
        <v>176</v>
      </c>
      <c r="W52" s="309">
        <v>15</v>
      </c>
      <c r="X52" s="309">
        <v>28</v>
      </c>
      <c r="Y52" s="309">
        <v>2</v>
      </c>
    </row>
    <row r="53" spans="1:25" ht="18" hidden="1" customHeight="1">
      <c r="V53" s="294" t="s">
        <v>177</v>
      </c>
      <c r="W53" s="309">
        <v>15</v>
      </c>
      <c r="X53" s="309">
        <v>28</v>
      </c>
      <c r="Y53" s="309">
        <v>2</v>
      </c>
    </row>
    <row r="54" spans="1:25" ht="18" hidden="1" customHeight="1">
      <c r="V54" s="428" t="s">
        <v>178</v>
      </c>
      <c r="W54" s="309">
        <v>15</v>
      </c>
      <c r="X54" s="309">
        <v>58</v>
      </c>
      <c r="Y54" s="309">
        <v>2</v>
      </c>
    </row>
    <row r="55" spans="1:25" ht="18" hidden="1" customHeight="1">
      <c r="V55" s="294" t="s">
        <v>179</v>
      </c>
      <c r="W55" s="309">
        <v>30</v>
      </c>
      <c r="X55" s="309">
        <v>57</v>
      </c>
      <c r="Y55" s="309">
        <v>3</v>
      </c>
    </row>
    <row r="56" spans="1:25" ht="18" hidden="1" customHeight="1">
      <c r="V56" s="294" t="s">
        <v>180</v>
      </c>
      <c r="W56" s="309">
        <v>30</v>
      </c>
      <c r="X56" s="309">
        <v>57</v>
      </c>
      <c r="Y56" s="309">
        <v>3</v>
      </c>
    </row>
    <row r="57" spans="1:25" ht="18" hidden="1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AD14-A640-4F62-A50E-0A2091CB4A85}">
  <sheetPr>
    <tabColor rgb="FFFF0000"/>
  </sheetPr>
  <dimension ref="A1:AD142"/>
  <sheetViews>
    <sheetView topLeftCell="A10"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5.140625" style="17" hidden="1" customWidth="1"/>
    <col min="30" max="30" width="5.85546875" style="17" customWidth="1"/>
    <col min="31" max="16384" width="9" style="17"/>
  </cols>
  <sheetData>
    <row r="1" spans="1:30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370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30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30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371</v>
      </c>
      <c r="W3" s="706"/>
      <c r="X3" s="706"/>
      <c r="Y3" s="706"/>
    </row>
    <row r="4" spans="1:30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30" ht="15" customHeight="1">
      <c r="A5" s="726" t="s">
        <v>1</v>
      </c>
      <c r="B5" s="727"/>
      <c r="C5" s="331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30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30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30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30" ht="9.9499999999999993" customHeight="1">
      <c r="A9" s="734" t="s">
        <v>9</v>
      </c>
      <c r="B9" s="751" t="s">
        <v>11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176</v>
      </c>
      <c r="W9" s="88"/>
      <c r="X9" s="88"/>
      <c r="Y9" s="26"/>
    </row>
    <row r="10" spans="1:30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2</v>
      </c>
      <c r="V10" s="27" t="s">
        <v>563</v>
      </c>
      <c r="W10" s="309">
        <v>15</v>
      </c>
      <c r="X10" s="309">
        <v>28</v>
      </c>
      <c r="Y10" s="309">
        <v>2</v>
      </c>
      <c r="Z10" s="62">
        <f>W10*45+(X10+Y10)*60</f>
        <v>2475</v>
      </c>
      <c r="AA10" s="61">
        <f>Z10/45</f>
        <v>55</v>
      </c>
      <c r="AB10" s="61">
        <f>AA10/5</f>
        <v>11</v>
      </c>
      <c r="AC10" s="63">
        <f>11-3</f>
        <v>8</v>
      </c>
    </row>
    <row r="11" spans="1:30" ht="9.9499999999999993" customHeight="1">
      <c r="A11" s="735"/>
      <c r="B11" s="738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366</v>
      </c>
      <c r="W11" s="89"/>
      <c r="X11" s="89"/>
      <c r="Y11" s="90"/>
      <c r="AC11" s="63"/>
    </row>
    <row r="12" spans="1:30" ht="9.9499999999999993" customHeight="1">
      <c r="A12" s="735"/>
      <c r="B12" s="738"/>
      <c r="C12" s="251"/>
      <c r="D12" s="542" t="s">
        <v>180</v>
      </c>
      <c r="E12" s="740"/>
      <c r="F12" s="280" t="s">
        <v>681</v>
      </c>
      <c r="G12" s="251"/>
      <c r="H12" s="252"/>
      <c r="I12" s="251"/>
      <c r="J12" s="548"/>
      <c r="K12" s="740"/>
      <c r="L12" s="251"/>
      <c r="M12" s="230"/>
      <c r="N12" s="232"/>
      <c r="O12" s="232"/>
      <c r="P12" s="529"/>
      <c r="Q12" s="741"/>
      <c r="R12" s="231"/>
      <c r="S12" s="232"/>
      <c r="T12" s="743"/>
      <c r="U12" s="47"/>
      <c r="V12" s="320" t="s">
        <v>177</v>
      </c>
      <c r="W12" s="49"/>
      <c r="X12" s="49"/>
      <c r="Y12" s="49"/>
    </row>
    <row r="13" spans="1:30" ht="9.9499999999999993" customHeight="1">
      <c r="A13" s="735"/>
      <c r="B13" s="738"/>
      <c r="C13" s="254"/>
      <c r="D13" s="543"/>
      <c r="E13" s="740"/>
      <c r="F13" s="254"/>
      <c r="G13" s="254"/>
      <c r="H13" s="255"/>
      <c r="I13" s="255"/>
      <c r="J13" s="549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50">
        <f>W13/15+(X13+Y13)/30</f>
        <v>2</v>
      </c>
      <c r="V13" s="56" t="s">
        <v>563</v>
      </c>
      <c r="W13" s="440">
        <v>15</v>
      </c>
      <c r="X13" s="440">
        <v>28</v>
      </c>
      <c r="Y13" s="440">
        <v>2</v>
      </c>
      <c r="Z13" s="62">
        <f>W13*45+(X13+Y13)*60</f>
        <v>2475</v>
      </c>
      <c r="AA13" s="61">
        <f>Z13/45</f>
        <v>55</v>
      </c>
      <c r="AB13" s="61">
        <f>AA13/5</f>
        <v>11</v>
      </c>
    </row>
    <row r="14" spans="1:30" ht="9.9499999999999993" customHeight="1">
      <c r="A14" s="736"/>
      <c r="B14" s="739"/>
      <c r="C14" s="248"/>
      <c r="D14" s="544" t="s">
        <v>577</v>
      </c>
      <c r="E14" s="740"/>
      <c r="F14" s="434"/>
      <c r="G14" s="258"/>
      <c r="H14" s="259"/>
      <c r="I14" s="259"/>
      <c r="J14" s="550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51"/>
      <c r="V14" s="52" t="s">
        <v>365</v>
      </c>
      <c r="W14" s="441"/>
      <c r="X14" s="441"/>
      <c r="Y14" s="441"/>
    </row>
    <row r="15" spans="1:30" ht="9.9499999999999993" customHeight="1">
      <c r="A15" s="724" t="s">
        <v>12</v>
      </c>
      <c r="B15" s="751" t="s">
        <v>11</v>
      </c>
      <c r="C15" s="265" t="s">
        <v>447</v>
      </c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42"/>
      <c r="O15" s="232"/>
      <c r="P15" s="232"/>
      <c r="Q15" s="198"/>
      <c r="R15" s="240"/>
      <c r="S15" s="232"/>
      <c r="T15" s="743"/>
      <c r="U15" s="38"/>
      <c r="V15" s="322" t="s">
        <v>179</v>
      </c>
      <c r="W15" s="29"/>
      <c r="X15" s="29"/>
      <c r="Y15" s="30"/>
    </row>
    <row r="16" spans="1:30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39">
        <f>W16/15+(X16+Y16)/30</f>
        <v>4</v>
      </c>
      <c r="V16" s="31" t="s">
        <v>563</v>
      </c>
      <c r="W16" s="309">
        <v>30</v>
      </c>
      <c r="X16" s="309">
        <v>57</v>
      </c>
      <c r="Y16" s="309">
        <v>3</v>
      </c>
      <c r="Z16" s="62">
        <f>W16*45+(X16+Y16)*60</f>
        <v>4950</v>
      </c>
      <c r="AA16" s="61">
        <f>Z16/45</f>
        <v>110</v>
      </c>
      <c r="AB16" s="61"/>
      <c r="AC16" s="17">
        <f>20+36+12+12+30</f>
        <v>110</v>
      </c>
      <c r="AD16" s="17">
        <f>78+30</f>
        <v>108</v>
      </c>
    </row>
    <row r="17" spans="1:29" ht="9.9499999999999993" customHeight="1">
      <c r="A17" s="735"/>
      <c r="B17" s="738"/>
      <c r="C17" s="268" t="s">
        <v>415</v>
      </c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40"/>
      <c r="V17" s="32" t="s">
        <v>366</v>
      </c>
      <c r="W17" s="33"/>
      <c r="X17" s="33"/>
      <c r="Y17" s="34"/>
    </row>
    <row r="18" spans="1:29" ht="9.9499999999999993" customHeight="1">
      <c r="A18" s="735"/>
      <c r="B18" s="738"/>
      <c r="C18" s="242" t="s">
        <v>488</v>
      </c>
      <c r="D18" s="348"/>
      <c r="E18" s="348"/>
      <c r="F18" s="243"/>
      <c r="G18" s="243"/>
      <c r="H18" s="196"/>
      <c r="I18" s="265" t="s">
        <v>446</v>
      </c>
      <c r="J18" s="196"/>
      <c r="K18" s="196"/>
      <c r="L18" s="196"/>
      <c r="M18" s="196"/>
      <c r="N18" s="242"/>
      <c r="O18" s="196"/>
      <c r="P18" s="196"/>
      <c r="Q18" s="196"/>
      <c r="R18" s="244"/>
      <c r="S18" s="196"/>
      <c r="T18" s="743"/>
      <c r="U18" s="41"/>
      <c r="V18" s="324" t="s">
        <v>180</v>
      </c>
      <c r="W18" s="75"/>
      <c r="X18" s="29"/>
      <c r="Y18" s="658"/>
    </row>
    <row r="19" spans="1:29" ht="9.9499999999999993" customHeight="1">
      <c r="A19" s="735"/>
      <c r="B19" s="738"/>
      <c r="C19" s="245"/>
      <c r="D19" s="362"/>
      <c r="E19" s="362"/>
      <c r="F19" s="246"/>
      <c r="G19" s="246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247"/>
      <c r="S19" s="198"/>
      <c r="T19" s="743"/>
      <c r="U19" s="43">
        <f>W19/15+(X19+Y19)/30</f>
        <v>2</v>
      </c>
      <c r="V19" s="44" t="s">
        <v>563</v>
      </c>
      <c r="W19" s="309">
        <v>30</v>
      </c>
      <c r="X19" s="108"/>
      <c r="Y19" s="108"/>
      <c r="Z19" s="62">
        <f>W19*45+(X19+Y19)*60</f>
        <v>1350</v>
      </c>
      <c r="AA19" s="61">
        <f>Z19/45</f>
        <v>30</v>
      </c>
      <c r="AB19" s="61">
        <f>AA19/5</f>
        <v>6</v>
      </c>
      <c r="AC19" s="17">
        <f>22-15</f>
        <v>7</v>
      </c>
    </row>
    <row r="20" spans="1:29" ht="9.9499999999999993" customHeight="1">
      <c r="A20" s="736"/>
      <c r="B20" s="739"/>
      <c r="C20" s="363" t="s">
        <v>416</v>
      </c>
      <c r="D20" s="349"/>
      <c r="E20" s="349"/>
      <c r="F20" s="268" t="s">
        <v>415</v>
      </c>
      <c r="G20" s="249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50"/>
      <c r="S20" s="200"/>
      <c r="T20" s="743"/>
      <c r="U20" s="45"/>
      <c r="V20" s="46" t="s">
        <v>369</v>
      </c>
      <c r="W20" s="76"/>
      <c r="X20" s="33"/>
      <c r="Y20" s="34"/>
    </row>
    <row r="21" spans="1:29" ht="9.9499999999999993" customHeight="1">
      <c r="A21" s="724" t="s">
        <v>13</v>
      </c>
      <c r="B21" s="751" t="s">
        <v>11</v>
      </c>
      <c r="C21" s="280" t="s">
        <v>442</v>
      </c>
      <c r="D21" s="417"/>
      <c r="E21" s="417"/>
      <c r="F21" s="224"/>
      <c r="G21" s="224"/>
      <c r="H21" s="224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 t="s">
        <v>180</v>
      </c>
      <c r="W21" s="29"/>
      <c r="X21" s="75"/>
      <c r="Y21" s="42"/>
    </row>
    <row r="22" spans="1:29" ht="9.9499999999999993" customHeight="1">
      <c r="A22" s="735"/>
      <c r="B22" s="738"/>
      <c r="C22" s="203"/>
      <c r="D22" s="254"/>
      <c r="E22" s="254"/>
      <c r="F22" s="225"/>
      <c r="G22" s="225"/>
      <c r="H22" s="22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2</v>
      </c>
      <c r="V22" s="44" t="s">
        <v>433</v>
      </c>
      <c r="W22" s="108"/>
      <c r="X22" s="309">
        <v>57</v>
      </c>
      <c r="Y22" s="309">
        <v>3</v>
      </c>
      <c r="Z22" s="62">
        <f>W22*45+(X22+Y22)*60</f>
        <v>3600</v>
      </c>
      <c r="AA22" s="61">
        <f>Z22/45</f>
        <v>80</v>
      </c>
      <c r="AB22" s="61" t="s">
        <v>146</v>
      </c>
    </row>
    <row r="23" spans="1:29" ht="9.9499999999999993" customHeight="1">
      <c r="A23" s="735"/>
      <c r="B23" s="738"/>
      <c r="C23" s="241" t="s">
        <v>415</v>
      </c>
      <c r="D23" s="258"/>
      <c r="E23" s="258"/>
      <c r="F23" s="229"/>
      <c r="G23" s="229"/>
      <c r="H23" s="22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 t="s">
        <v>364</v>
      </c>
      <c r="W23" s="33"/>
      <c r="X23" s="76"/>
      <c r="Y23" s="77"/>
    </row>
    <row r="24" spans="1:29" ht="9.9499999999999993" customHeight="1">
      <c r="A24" s="735"/>
      <c r="B24" s="738"/>
      <c r="C24" s="251" t="s">
        <v>441</v>
      </c>
      <c r="D24" s="417"/>
      <c r="E24" s="417"/>
      <c r="F24" s="224"/>
      <c r="G24" s="224"/>
      <c r="H24" s="224"/>
      <c r="I24" s="224"/>
      <c r="J24" s="224"/>
      <c r="K24" s="224"/>
      <c r="L24" s="224"/>
      <c r="M24" s="262"/>
      <c r="N24" s="196"/>
      <c r="O24" s="196"/>
      <c r="P24" s="202"/>
      <c r="Q24" s="202"/>
      <c r="R24" s="251"/>
      <c r="S24" s="638" t="s">
        <v>437</v>
      </c>
      <c r="T24" s="743"/>
      <c r="U24" s="41"/>
      <c r="V24" s="324"/>
      <c r="W24" s="29"/>
      <c r="X24" s="29"/>
      <c r="Y24" s="30"/>
    </row>
    <row r="25" spans="1:29" ht="9.9499999999999993" customHeight="1">
      <c r="A25" s="735"/>
      <c r="B25" s="738"/>
      <c r="C25" s="255"/>
      <c r="D25" s="254"/>
      <c r="E25" s="254"/>
      <c r="F25" s="225"/>
      <c r="G25" s="225"/>
      <c r="H25" s="225"/>
      <c r="I25" s="225"/>
      <c r="J25" s="225"/>
      <c r="K25" s="225"/>
      <c r="L25" s="225"/>
      <c r="M25" s="198"/>
      <c r="N25" s="198"/>
      <c r="O25" s="198"/>
      <c r="P25" s="203"/>
      <c r="Q25" s="203"/>
      <c r="R25" s="264"/>
      <c r="S25" s="203"/>
      <c r="T25" s="743"/>
      <c r="U25" s="43"/>
      <c r="V25" s="44"/>
      <c r="W25" s="108"/>
      <c r="X25" s="108"/>
      <c r="Y25" s="108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284" t="s">
        <v>416</v>
      </c>
      <c r="D26" s="258"/>
      <c r="E26" s="258"/>
      <c r="F26" s="229"/>
      <c r="G26" s="229"/>
      <c r="H26" s="229"/>
      <c r="I26" s="229"/>
      <c r="J26" s="229"/>
      <c r="K26" s="229"/>
      <c r="L26" s="229"/>
      <c r="M26" s="200"/>
      <c r="N26" s="200"/>
      <c r="O26" s="200"/>
      <c r="P26" s="200"/>
      <c r="Q26" s="200"/>
      <c r="R26" s="259" t="s">
        <v>162</v>
      </c>
      <c r="S26" s="200"/>
      <c r="T26" s="743"/>
      <c r="U26" s="45"/>
      <c r="V26" s="46"/>
      <c r="W26" s="33"/>
      <c r="X26" s="33"/>
      <c r="Y26" s="34"/>
    </row>
    <row r="27" spans="1:29" ht="9.9499999999999993" customHeight="1">
      <c r="A27" s="724" t="s">
        <v>14</v>
      </c>
      <c r="B27" s="751" t="s">
        <v>11</v>
      </c>
      <c r="C27" s="251" t="s">
        <v>443</v>
      </c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255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8"/>
      <c r="C29" s="284" t="s">
        <v>415</v>
      </c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28</v>
      </c>
    </row>
    <row r="30" spans="1:29" ht="9.9499999999999993" customHeight="1">
      <c r="A30" s="735"/>
      <c r="B30" s="738"/>
      <c r="C30" s="280" t="s">
        <v>434</v>
      </c>
      <c r="D30" s="202"/>
      <c r="E30" s="202"/>
      <c r="F30" s="280"/>
      <c r="G30" s="202"/>
      <c r="H30" s="242" t="s">
        <v>455</v>
      </c>
      <c r="I30" s="280"/>
      <c r="J30" s="202"/>
      <c r="K30" s="202"/>
      <c r="L30" s="202"/>
      <c r="M30" s="332"/>
      <c r="N30" s="202"/>
      <c r="O30" s="202"/>
      <c r="P30" s="202"/>
      <c r="Q30" s="202"/>
      <c r="R30" s="263"/>
      <c r="S30" s="638" t="s">
        <v>437</v>
      </c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334"/>
      <c r="N31" s="203"/>
      <c r="O31" s="203"/>
      <c r="P31" s="203"/>
      <c r="Q31" s="203"/>
      <c r="R31" s="264"/>
      <c r="S31" s="203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241" t="s">
        <v>416</v>
      </c>
      <c r="D32" s="205"/>
      <c r="E32" s="205"/>
      <c r="F32" s="241"/>
      <c r="G32" s="205"/>
      <c r="H32" s="204" t="s">
        <v>163</v>
      </c>
      <c r="I32" s="205"/>
      <c r="J32" s="205"/>
      <c r="K32" s="205"/>
      <c r="L32" s="205"/>
      <c r="M32" s="434"/>
      <c r="N32" s="205"/>
      <c r="O32" s="205"/>
      <c r="P32" s="205"/>
      <c r="Q32" s="205"/>
      <c r="R32" s="259" t="s">
        <v>162</v>
      </c>
      <c r="S32" s="205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51" t="s">
        <v>11</v>
      </c>
      <c r="C33" s="242" t="s">
        <v>448</v>
      </c>
      <c r="D33" s="253"/>
      <c r="E33" s="253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256"/>
      <c r="E34" s="256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8"/>
      <c r="C35" s="204" t="s">
        <v>415</v>
      </c>
      <c r="D35" s="260"/>
      <c r="E35" s="26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8"/>
      <c r="C36" s="265" t="s">
        <v>450</v>
      </c>
      <c r="D36" s="262"/>
      <c r="E36" s="262"/>
      <c r="F36" s="251"/>
      <c r="G36" s="251"/>
      <c r="H36" s="251"/>
      <c r="I36" s="251"/>
      <c r="J36" s="251"/>
      <c r="K36" s="251"/>
      <c r="L36" s="280"/>
      <c r="M36" s="252"/>
      <c r="N36" s="251" t="s">
        <v>437</v>
      </c>
      <c r="O36" s="252"/>
      <c r="P36" s="252"/>
      <c r="Q36" s="277"/>
      <c r="R36" s="277"/>
      <c r="S36" s="25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407"/>
      <c r="D37" s="407"/>
      <c r="E37" s="407"/>
      <c r="F37" s="254"/>
      <c r="G37" s="254"/>
      <c r="H37" s="254"/>
      <c r="I37" s="254"/>
      <c r="J37" s="254"/>
      <c r="K37" s="340"/>
      <c r="L37" s="254"/>
      <c r="M37" s="255"/>
      <c r="N37" s="255"/>
      <c r="O37" s="255"/>
      <c r="P37" s="255"/>
      <c r="Q37" s="341"/>
      <c r="R37" s="341"/>
      <c r="S37" s="255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68" t="s">
        <v>416</v>
      </c>
      <c r="D38" s="422"/>
      <c r="E38" s="422"/>
      <c r="F38" s="258"/>
      <c r="G38" s="258"/>
      <c r="H38" s="258"/>
      <c r="I38" s="258"/>
      <c r="J38" s="258"/>
      <c r="K38" s="257"/>
      <c r="L38" s="434"/>
      <c r="M38" s="259"/>
      <c r="N38" s="259" t="s">
        <v>162</v>
      </c>
      <c r="O38" s="259"/>
      <c r="P38" s="259"/>
      <c r="Q38" s="342"/>
      <c r="R38" s="279"/>
      <c r="S38" s="25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51"/>
      <c r="D42" s="252"/>
      <c r="E42" s="252"/>
      <c r="F42" s="252"/>
      <c r="G42" s="252"/>
      <c r="H42" s="251"/>
      <c r="I42" s="223"/>
      <c r="J42" s="251" t="s">
        <v>439</v>
      </c>
      <c r="K42" s="224"/>
      <c r="L42" s="251"/>
      <c r="M42" s="196"/>
      <c r="N42" s="280" t="s">
        <v>454</v>
      </c>
      <c r="O42" s="196"/>
      <c r="P42" s="280"/>
      <c r="Q42" s="196"/>
      <c r="R42" s="280"/>
      <c r="S42" s="196"/>
      <c r="T42" s="743"/>
      <c r="U42" s="66"/>
      <c r="V42" s="442"/>
      <c r="W42" s="16"/>
      <c r="X42" s="16"/>
      <c r="Y42" s="1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55"/>
      <c r="I43" s="282"/>
      <c r="J43" s="255"/>
      <c r="K43" s="225"/>
      <c r="L43" s="255"/>
      <c r="M43" s="198" t="s">
        <v>60</v>
      </c>
      <c r="N43" s="254"/>
      <c r="O43" s="198"/>
      <c r="P43" s="254"/>
      <c r="Q43" s="198"/>
      <c r="R43" s="254"/>
      <c r="S43" s="198"/>
      <c r="T43" s="743"/>
      <c r="U43" s="69"/>
      <c r="V43" s="70"/>
      <c r="W43" s="5"/>
      <c r="X43" s="5"/>
      <c r="Y43" s="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59"/>
      <c r="I44" s="283"/>
      <c r="J44" s="259" t="s">
        <v>162</v>
      </c>
      <c r="K44" s="229"/>
      <c r="L44" s="259"/>
      <c r="M44" s="200"/>
      <c r="N44" s="434" t="s">
        <v>451</v>
      </c>
      <c r="O44" s="200"/>
      <c r="P44" s="434"/>
      <c r="Q44" s="200"/>
      <c r="R44" s="434"/>
      <c r="S44" s="200"/>
      <c r="T44" s="743"/>
      <c r="U44" s="71"/>
      <c r="V44" s="72"/>
      <c r="W44" s="7"/>
      <c r="X44" s="7"/>
      <c r="Y44" s="3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330"/>
      <c r="L46" s="330"/>
      <c r="M46" s="330"/>
      <c r="N46" s="330"/>
      <c r="O46" s="330"/>
      <c r="P46" s="22"/>
      <c r="Q46" s="22"/>
      <c r="R46" s="22"/>
      <c r="S46" s="22"/>
      <c r="T46" s="23"/>
      <c r="U46" s="22"/>
      <c r="V46" s="330" t="s">
        <v>26</v>
      </c>
      <c r="W46" s="22"/>
      <c r="X46" s="22"/>
      <c r="Y46" s="22"/>
    </row>
    <row r="47" spans="1:25" ht="15.95" customHeight="1">
      <c r="A47" s="21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5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5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5" ht="18" hidden="1" customHeight="1"/>
    <row r="52" spans="1:25" ht="18" hidden="1" customHeight="1">
      <c r="V52" s="294" t="s">
        <v>176</v>
      </c>
      <c r="W52" s="309">
        <v>15</v>
      </c>
      <c r="X52" s="309">
        <v>28</v>
      </c>
      <c r="Y52" s="309">
        <v>2</v>
      </c>
    </row>
    <row r="53" spans="1:25" ht="18" hidden="1" customHeight="1">
      <c r="V53" s="294" t="s">
        <v>177</v>
      </c>
      <c r="W53" s="309">
        <v>15</v>
      </c>
      <c r="X53" s="309">
        <v>28</v>
      </c>
      <c r="Y53" s="309">
        <v>2</v>
      </c>
    </row>
    <row r="54" spans="1:25" ht="18" hidden="1" customHeight="1">
      <c r="V54" s="428" t="s">
        <v>178</v>
      </c>
      <c r="W54" s="309">
        <v>15</v>
      </c>
      <c r="X54" s="309">
        <v>58</v>
      </c>
      <c r="Y54" s="309">
        <v>2</v>
      </c>
    </row>
    <row r="55" spans="1:25" ht="18" hidden="1" customHeight="1">
      <c r="V55" s="294" t="s">
        <v>179</v>
      </c>
      <c r="W55" s="309">
        <v>30</v>
      </c>
      <c r="X55" s="309">
        <v>57</v>
      </c>
      <c r="Y55" s="309">
        <v>3</v>
      </c>
    </row>
    <row r="56" spans="1:25" ht="18" hidden="1" customHeight="1">
      <c r="V56" s="294" t="s">
        <v>180</v>
      </c>
      <c r="W56" s="309">
        <v>30</v>
      </c>
      <c r="X56" s="309">
        <v>57</v>
      </c>
      <c r="Y56" s="309">
        <v>3</v>
      </c>
    </row>
    <row r="57" spans="1:25" ht="18" hidden="1" customHeight="1"/>
    <row r="58" spans="1:25" ht="18" customHeight="1"/>
    <row r="59" spans="1:25" ht="18" customHeight="1"/>
    <row r="60" spans="1:25" ht="18" customHeight="1"/>
    <row r="61" spans="1:25" ht="18" customHeight="1"/>
    <row r="62" spans="1:25" ht="18" customHeight="1"/>
    <row r="63" spans="1:25" ht="18" customHeight="1"/>
    <row r="64" spans="1:2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mergeCells count="41">
    <mergeCell ref="B50:J50"/>
    <mergeCell ref="A27:A32"/>
    <mergeCell ref="A33:A38"/>
    <mergeCell ref="A45:Y45"/>
    <mergeCell ref="B46:J46"/>
    <mergeCell ref="B27:B32"/>
    <mergeCell ref="B33:B38"/>
    <mergeCell ref="B48:J48"/>
    <mergeCell ref="A9:A14"/>
    <mergeCell ref="K9:K14"/>
    <mergeCell ref="Q9:Q14"/>
    <mergeCell ref="T9:T44"/>
    <mergeCell ref="A15:A20"/>
    <mergeCell ref="A21:A26"/>
    <mergeCell ref="A39:A44"/>
    <mergeCell ref="B39:B41"/>
    <mergeCell ref="B42:B44"/>
    <mergeCell ref="B9:B14"/>
    <mergeCell ref="B15:B20"/>
    <mergeCell ref="B21:B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E0065-C763-47D7-8642-200ADB5DAC87}">
  <sheetPr>
    <tabColor rgb="FFFFC000"/>
  </sheetPr>
  <dimension ref="A1:AC141"/>
  <sheetViews>
    <sheetView topLeftCell="A16"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248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607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41"/>
      <c r="V9" s="446" t="s">
        <v>179</v>
      </c>
      <c r="W9" s="75"/>
      <c r="X9" s="75"/>
      <c r="Y9" s="42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43">
        <f>W10/15+(X10+Y10)/30</f>
        <v>4</v>
      </c>
      <c r="V10" s="44" t="s">
        <v>433</v>
      </c>
      <c r="W10" s="447">
        <v>30</v>
      </c>
      <c r="X10" s="447">
        <v>57</v>
      </c>
      <c r="Y10" s="447">
        <v>3</v>
      </c>
      <c r="Z10" s="62">
        <f>W10*45+(X10+Y10)*60</f>
        <v>4950</v>
      </c>
      <c r="AA10" s="61">
        <f>Z10/45</f>
        <v>110</v>
      </c>
      <c r="AB10" s="61">
        <f>AA10/6</f>
        <v>18.333333333333332</v>
      </c>
      <c r="AC10" s="63"/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45"/>
      <c r="V11" s="46" t="s">
        <v>364</v>
      </c>
      <c r="W11" s="76"/>
      <c r="X11" s="76"/>
      <c r="Y11" s="77"/>
      <c r="AC11" s="63"/>
    </row>
    <row r="12" spans="1:29" ht="9.9499999999999993" customHeight="1">
      <c r="A12" s="735"/>
      <c r="B12" s="737" t="s">
        <v>11</v>
      </c>
      <c r="C12" s="251" t="s">
        <v>380</v>
      </c>
      <c r="D12" s="541"/>
      <c r="E12" s="740"/>
      <c r="F12" s="251" t="s">
        <v>663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47"/>
      <c r="V12" s="320" t="s">
        <v>177</v>
      </c>
      <c r="W12" s="49"/>
      <c r="X12" s="49"/>
      <c r="Y12" s="49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50">
        <f>W13/15+(X13+Y13)/30</f>
        <v>3</v>
      </c>
      <c r="V13" s="56"/>
      <c r="W13" s="59">
        <v>15</v>
      </c>
      <c r="X13" s="59">
        <v>58</v>
      </c>
      <c r="Y13" s="59">
        <v>2</v>
      </c>
      <c r="Z13" s="62">
        <f>W13*45+(X13+Y13)*60</f>
        <v>4275</v>
      </c>
      <c r="AA13" s="61">
        <f>Z13/45</f>
        <v>95</v>
      </c>
      <c r="AB13" s="61">
        <f>AA13/6</f>
        <v>15.833333333333334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445" t="s">
        <v>453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51"/>
      <c r="V14" s="52" t="s">
        <v>365</v>
      </c>
      <c r="W14" s="441"/>
      <c r="X14" s="441"/>
      <c r="Y14" s="441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35"/>
      <c r="V15" s="448" t="s">
        <v>184</v>
      </c>
      <c r="W15" s="88"/>
      <c r="X15" s="88"/>
      <c r="Y15" s="26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36">
        <f>W16/15+(X16+Y16)/30</f>
        <v>4</v>
      </c>
      <c r="V16" s="27"/>
      <c r="W16" s="319">
        <v>30</v>
      </c>
      <c r="X16" s="319">
        <v>57</v>
      </c>
      <c r="Y16" s="319">
        <v>3</v>
      </c>
      <c r="Z16" s="62">
        <f>W16*45+(X16+Y16)*60</f>
        <v>4950</v>
      </c>
      <c r="AA16" s="61">
        <f>Z16/45</f>
        <v>110</v>
      </c>
      <c r="AB16" s="61">
        <f>AA16/6</f>
        <v>18.333333333333332</v>
      </c>
      <c r="AC16" s="17">
        <f>30+13*6+2</f>
        <v>110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37"/>
      <c r="V17" s="28" t="s">
        <v>365</v>
      </c>
      <c r="W17" s="89"/>
      <c r="X17" s="89"/>
      <c r="Y17" s="90"/>
    </row>
    <row r="18" spans="1:28" ht="9.9499999999999993" customHeight="1">
      <c r="A18" s="735"/>
      <c r="B18" s="737" t="s">
        <v>11</v>
      </c>
      <c r="C18" s="280" t="s">
        <v>378</v>
      </c>
      <c r="D18" s="333"/>
      <c r="E18" s="333"/>
      <c r="F18" s="333"/>
      <c r="G18" s="333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752" t="s">
        <v>483</v>
      </c>
      <c r="S18" s="753"/>
      <c r="T18" s="743"/>
      <c r="U18" s="38"/>
      <c r="V18" s="322" t="s">
        <v>178</v>
      </c>
      <c r="W18" s="29"/>
      <c r="X18" s="29"/>
      <c r="Y18" s="30"/>
    </row>
    <row r="19" spans="1:28" ht="9.9499999999999993" customHeight="1">
      <c r="A19" s="735"/>
      <c r="B19" s="738"/>
      <c r="C19" s="334"/>
      <c r="D19" s="335"/>
      <c r="E19" s="335"/>
      <c r="F19" s="335"/>
      <c r="G19" s="335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64"/>
      <c r="S19" s="203"/>
      <c r="T19" s="743"/>
      <c r="U19" s="39">
        <f>W19/15+(X19+Y19)/30</f>
        <v>3</v>
      </c>
      <c r="V19" s="31"/>
      <c r="W19" s="311">
        <v>15</v>
      </c>
      <c r="X19" s="311">
        <v>58</v>
      </c>
      <c r="Y19" s="311">
        <v>2</v>
      </c>
      <c r="Z19" s="62">
        <f>W19*45+(X19+Y19)*60</f>
        <v>4275</v>
      </c>
      <c r="AA19" s="61">
        <f>Z19/45</f>
        <v>95</v>
      </c>
      <c r="AB19" s="61">
        <f>AA19/5</f>
        <v>19</v>
      </c>
    </row>
    <row r="20" spans="1:28" ht="9.9499999999999993" customHeight="1">
      <c r="A20" s="736"/>
      <c r="B20" s="739"/>
      <c r="C20" s="336" t="s">
        <v>162</v>
      </c>
      <c r="D20" s="337"/>
      <c r="E20" s="337"/>
      <c r="F20" s="337"/>
      <c r="G20" s="337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338"/>
      <c r="S20" s="205"/>
      <c r="T20" s="743"/>
      <c r="U20" s="40"/>
      <c r="V20" s="32" t="s">
        <v>379</v>
      </c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67"/>
      <c r="X21" s="67"/>
      <c r="Y21" s="68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0</v>
      </c>
      <c r="V22" s="44"/>
      <c r="W22" s="107"/>
      <c r="X22" s="107"/>
      <c r="Y22" s="107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3"/>
      <c r="X23" s="73"/>
      <c r="Y23" s="74"/>
    </row>
    <row r="24" spans="1:28" ht="9.9499999999999993" customHeight="1">
      <c r="A24" s="735"/>
      <c r="B24" s="737" t="s">
        <v>11</v>
      </c>
      <c r="C24" s="242" t="s">
        <v>412</v>
      </c>
      <c r="D24" s="253"/>
      <c r="E24" s="253"/>
      <c r="F24" s="253"/>
      <c r="G24" s="253"/>
      <c r="H24" s="242"/>
      <c r="I24" s="201"/>
      <c r="J24" s="242"/>
      <c r="K24" s="253"/>
      <c r="L24" s="253"/>
      <c r="M24" s="242"/>
      <c r="N24" s="253"/>
      <c r="O24" s="253"/>
      <c r="P24" s="253"/>
      <c r="Q24" s="253"/>
      <c r="R24" s="406"/>
      <c r="S24" s="449" t="s">
        <v>484</v>
      </c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45"/>
      <c r="N25" s="256"/>
      <c r="O25" s="256"/>
      <c r="P25" s="256"/>
      <c r="Q25" s="256"/>
      <c r="R25" s="275"/>
      <c r="S25" s="267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04" t="s">
        <v>163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73"/>
      <c r="N26" s="260"/>
      <c r="O26" s="260"/>
      <c r="P26" s="260"/>
      <c r="Q26" s="260"/>
      <c r="R26" s="276" t="s">
        <v>274</v>
      </c>
      <c r="S26" s="199" t="s">
        <v>163</v>
      </c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71.5</v>
      </c>
    </row>
    <row r="30" spans="1:28" ht="9.9499999999999993" customHeight="1">
      <c r="A30" s="735"/>
      <c r="B30" s="737" t="s">
        <v>11</v>
      </c>
      <c r="C30" s="271" t="s">
        <v>411</v>
      </c>
      <c r="D30" s="196"/>
      <c r="E30" s="196"/>
      <c r="F30" s="196"/>
      <c r="G30" s="196"/>
      <c r="H30" s="251" t="s">
        <v>380</v>
      </c>
      <c r="I30" s="280"/>
      <c r="J30" s="230"/>
      <c r="K30" s="196"/>
      <c r="L30" s="195"/>
      <c r="M30" s="242"/>
      <c r="N30" s="195"/>
      <c r="O30" s="196"/>
      <c r="P30" s="196"/>
      <c r="Q30" s="196"/>
      <c r="R30" s="280"/>
      <c r="S30" s="240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225"/>
      <c r="D31" s="198"/>
      <c r="E31" s="198"/>
      <c r="F31" s="198"/>
      <c r="G31" s="198"/>
      <c r="H31" s="226"/>
      <c r="I31" s="203"/>
      <c r="J31" s="198"/>
      <c r="K31" s="198"/>
      <c r="L31" s="197"/>
      <c r="M31" s="245"/>
      <c r="N31" s="198"/>
      <c r="O31" s="198"/>
      <c r="P31" s="198"/>
      <c r="Q31" s="198"/>
      <c r="R31" s="203"/>
      <c r="S31" s="198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68" t="s">
        <v>451</v>
      </c>
      <c r="D32" s="200"/>
      <c r="E32" s="200"/>
      <c r="F32" s="200"/>
      <c r="G32" s="200"/>
      <c r="H32" s="445" t="s">
        <v>453</v>
      </c>
      <c r="I32" s="205"/>
      <c r="J32" s="200"/>
      <c r="K32" s="200"/>
      <c r="L32" s="200"/>
      <c r="M32" s="273"/>
      <c r="N32" s="200"/>
      <c r="O32" s="200"/>
      <c r="P32" s="200"/>
      <c r="Q32" s="200"/>
      <c r="R32" s="205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51"/>
      <c r="D36" s="223"/>
      <c r="E36" s="223"/>
      <c r="F36" s="201"/>
      <c r="G36" s="271" t="s">
        <v>411</v>
      </c>
      <c r="H36" s="265"/>
      <c r="I36" s="265"/>
      <c r="J36" s="265"/>
      <c r="K36" s="265"/>
      <c r="L36" s="195"/>
      <c r="M36" s="195"/>
      <c r="N36" s="195"/>
      <c r="O36" s="195"/>
      <c r="P36" s="195"/>
      <c r="Q36" s="754" t="s">
        <v>483</v>
      </c>
      <c r="R36" s="755"/>
      <c r="S36" s="756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26"/>
      <c r="D37" s="226"/>
      <c r="E37" s="226"/>
      <c r="F37" s="362"/>
      <c r="G37" s="356"/>
      <c r="H37" s="356"/>
      <c r="I37" s="356"/>
      <c r="J37" s="356"/>
      <c r="K37" s="355"/>
      <c r="L37" s="197"/>
      <c r="M37" s="197"/>
      <c r="N37" s="197"/>
      <c r="O37" s="197"/>
      <c r="P37" s="197"/>
      <c r="Q37" s="357"/>
      <c r="R37" s="357"/>
      <c r="S37" s="197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68"/>
      <c r="D38" s="278"/>
      <c r="E38" s="278"/>
      <c r="F38" s="349"/>
      <c r="G38" s="268" t="s">
        <v>451</v>
      </c>
      <c r="H38" s="359"/>
      <c r="I38" s="359"/>
      <c r="J38" s="359"/>
      <c r="K38" s="405"/>
      <c r="L38" s="199"/>
      <c r="M38" s="199"/>
      <c r="N38" s="199"/>
      <c r="O38" s="199"/>
      <c r="P38" s="199"/>
      <c r="Q38" s="360"/>
      <c r="R38" s="411"/>
      <c r="S38" s="19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65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25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68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280"/>
      <c r="O42" s="196"/>
      <c r="P42" s="280"/>
      <c r="Q42" s="280" t="s">
        <v>482</v>
      </c>
      <c r="R42" s="244"/>
      <c r="S42" s="431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5"/>
      <c r="O44" s="200"/>
      <c r="P44" s="205"/>
      <c r="Q44" s="205" t="s">
        <v>453</v>
      </c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4" t="s">
        <v>179</v>
      </c>
      <c r="W52" s="309">
        <v>30</v>
      </c>
      <c r="X52" s="309">
        <v>57</v>
      </c>
      <c r="Y52" s="309">
        <v>3</v>
      </c>
    </row>
    <row r="53" spans="1:29" ht="18" hidden="1" customHeight="1">
      <c r="V53" s="295" t="s">
        <v>177</v>
      </c>
      <c r="W53" s="311">
        <v>15</v>
      </c>
      <c r="X53" s="311">
        <v>58</v>
      </c>
      <c r="Y53" s="311">
        <v>2</v>
      </c>
    </row>
    <row r="54" spans="1:29" ht="18" hidden="1" customHeight="1">
      <c r="V54" s="295" t="s">
        <v>184</v>
      </c>
      <c r="W54" s="311">
        <v>30</v>
      </c>
      <c r="X54" s="311">
        <v>57</v>
      </c>
      <c r="Y54" s="311">
        <v>3</v>
      </c>
    </row>
    <row r="55" spans="1:29" ht="18" hidden="1" customHeight="1">
      <c r="V55" s="427" t="s">
        <v>185</v>
      </c>
      <c r="W55" s="311">
        <v>15</v>
      </c>
      <c r="X55" s="311">
        <v>58</v>
      </c>
      <c r="Y55" s="311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ht="18" customHeight="1"/>
    <row r="63" spans="1:29" ht="18" customHeight="1"/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  <row r="140" spans="26:29" s="19" customFormat="1" ht="18" customHeight="1">
      <c r="Z140" s="17"/>
      <c r="AA140" s="17"/>
      <c r="AB140" s="17"/>
      <c r="AC140" s="17"/>
    </row>
    <row r="141" spans="26:29" s="19" customFormat="1" ht="18" customHeight="1">
      <c r="Z141" s="17"/>
      <c r="AA141" s="17"/>
      <c r="AB141" s="17"/>
      <c r="AC141" s="17"/>
    </row>
  </sheetData>
  <mergeCells count="48">
    <mergeCell ref="B48:J48"/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Q36:S36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R18:S18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FE537-11E4-4AFE-AFAB-F351DDD3AC3E}">
  <sheetPr>
    <tabColor rgb="FF00B050"/>
  </sheetPr>
  <dimension ref="A1:AD141"/>
  <sheetViews>
    <sheetView zoomScaleNormal="100" zoomScaleSheetLayoutView="85" workbookViewId="0">
      <selection activeCell="AF21" sqref="AF21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5.85546875" style="17" hidden="1" customWidth="1"/>
    <col min="30" max="16384" width="9" style="17"/>
  </cols>
  <sheetData>
    <row r="1" spans="1:30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251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30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30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605</v>
      </c>
      <c r="W3" s="706"/>
      <c r="X3" s="706"/>
      <c r="Y3" s="706"/>
    </row>
    <row r="4" spans="1:30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30" ht="15" customHeight="1">
      <c r="A5" s="726" t="s">
        <v>1</v>
      </c>
      <c r="B5" s="727"/>
      <c r="C5" s="556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30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30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30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30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22</v>
      </c>
      <c r="W9" s="88"/>
      <c r="X9" s="88"/>
      <c r="Y9" s="26"/>
    </row>
    <row r="10" spans="1:30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</v>
      </c>
      <c r="V10" s="27"/>
      <c r="W10" s="312">
        <v>30</v>
      </c>
      <c r="X10" s="312">
        <v>56</v>
      </c>
      <c r="Y10" s="312">
        <v>4</v>
      </c>
      <c r="Z10" s="62">
        <f>W10*45+(X10+Y10)*60</f>
        <v>4950</v>
      </c>
      <c r="AA10" s="61">
        <f>Z10/45</f>
        <v>110</v>
      </c>
      <c r="AB10" s="61">
        <f>AA10/5</f>
        <v>22</v>
      </c>
      <c r="AC10" s="63">
        <f>14+9</f>
        <v>23</v>
      </c>
    </row>
    <row r="11" spans="1:30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268</v>
      </c>
      <c r="W11" s="89"/>
      <c r="X11" s="89"/>
      <c r="Y11" s="90"/>
      <c r="AC11" s="63"/>
    </row>
    <row r="12" spans="1:30" ht="9.9499999999999993" customHeight="1">
      <c r="A12" s="735"/>
      <c r="B12" s="737" t="s">
        <v>11</v>
      </c>
      <c r="C12" s="265" t="s">
        <v>639</v>
      </c>
      <c r="D12" s="541"/>
      <c r="E12" s="740"/>
      <c r="F12" s="265" t="s">
        <v>640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188</v>
      </c>
      <c r="W12" s="80"/>
      <c r="X12" s="80"/>
      <c r="Y12" s="80"/>
    </row>
    <row r="13" spans="1:30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</v>
      </c>
      <c r="V13" s="12"/>
      <c r="W13" s="307">
        <v>30</v>
      </c>
      <c r="X13" s="307">
        <v>58</v>
      </c>
      <c r="Y13" s="307">
        <v>2</v>
      </c>
      <c r="Z13" s="62">
        <f>W13*45+(X13+Y13)*60</f>
        <v>4950</v>
      </c>
      <c r="AA13" s="61">
        <f>Z13/45</f>
        <v>110</v>
      </c>
      <c r="AB13" s="61">
        <f>AA13/6</f>
        <v>18.333333333333332</v>
      </c>
      <c r="AC13" s="17">
        <f>14+8</f>
        <v>22</v>
      </c>
      <c r="AD13" s="17" t="s">
        <v>638</v>
      </c>
    </row>
    <row r="14" spans="1:30" ht="9.9499999999999993" customHeight="1">
      <c r="A14" s="736"/>
      <c r="B14" s="739"/>
      <c r="C14" s="235" t="s">
        <v>263</v>
      </c>
      <c r="D14" s="525"/>
      <c r="E14" s="740"/>
      <c r="F14" s="359" t="s">
        <v>84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402</v>
      </c>
      <c r="W14" s="92"/>
      <c r="X14" s="92"/>
      <c r="Y14" s="92"/>
    </row>
    <row r="15" spans="1:30" ht="9.9499999999999993" customHeight="1">
      <c r="A15" s="724" t="s">
        <v>12</v>
      </c>
      <c r="B15" s="738" t="s">
        <v>10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743"/>
      <c r="U15" s="47"/>
      <c r="V15" s="320" t="s">
        <v>189</v>
      </c>
      <c r="W15" s="48"/>
      <c r="X15" s="48"/>
      <c r="Y15" s="49"/>
    </row>
    <row r="16" spans="1:30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743"/>
      <c r="U16" s="50">
        <f>W16/15+(X16+Y16)/30</f>
        <v>4</v>
      </c>
      <c r="V16" s="56"/>
      <c r="W16" s="307">
        <v>30</v>
      </c>
      <c r="X16" s="307">
        <v>58</v>
      </c>
      <c r="Y16" s="307">
        <v>2</v>
      </c>
      <c r="Z16" s="62">
        <f>W16*45+(X16+Y16)*60</f>
        <v>4950</v>
      </c>
      <c r="AA16" s="61">
        <f>Z16/45</f>
        <v>110</v>
      </c>
      <c r="AB16" s="61">
        <f>AA16/6</f>
        <v>18.333333333333332</v>
      </c>
      <c r="AC16" s="17">
        <f>18*6</f>
        <v>108</v>
      </c>
    </row>
    <row r="17" spans="1:29" ht="9.9499999999999993" customHeight="1">
      <c r="A17" s="735"/>
      <c r="B17" s="739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743"/>
      <c r="U17" s="51"/>
      <c r="V17" s="641" t="s">
        <v>686</v>
      </c>
      <c r="W17" s="53"/>
      <c r="X17" s="53"/>
      <c r="Y17" s="54"/>
    </row>
    <row r="18" spans="1:29" ht="9.9499999999999993" customHeight="1">
      <c r="A18" s="735"/>
      <c r="B18" s="737" t="s">
        <v>11</v>
      </c>
      <c r="C18" s="519" t="s">
        <v>574</v>
      </c>
      <c r="D18" s="479"/>
      <c r="E18" s="478"/>
      <c r="F18" s="262" t="s">
        <v>697</v>
      </c>
      <c r="G18" s="262"/>
      <c r="H18" s="252"/>
      <c r="I18" s="252"/>
      <c r="J18" s="252"/>
      <c r="K18" s="252"/>
      <c r="L18" s="252"/>
      <c r="M18" s="252"/>
      <c r="N18" s="266" t="s">
        <v>274</v>
      </c>
      <c r="O18" s="271" t="s">
        <v>692</v>
      </c>
      <c r="P18" s="242"/>
      <c r="Q18" s="637" t="s">
        <v>573</v>
      </c>
      <c r="R18" s="478"/>
      <c r="S18" s="478"/>
      <c r="T18" s="743"/>
      <c r="U18" s="38"/>
      <c r="V18" s="322" t="s">
        <v>190</v>
      </c>
      <c r="W18" s="29"/>
      <c r="X18" s="29"/>
      <c r="Y18" s="30"/>
    </row>
    <row r="19" spans="1:29" ht="9.9499999999999993" customHeight="1">
      <c r="A19" s="735"/>
      <c r="B19" s="738"/>
      <c r="C19" s="340"/>
      <c r="D19" s="254"/>
      <c r="E19" s="225"/>
      <c r="F19" s="407"/>
      <c r="G19" s="407"/>
      <c r="H19" s="255"/>
      <c r="I19" s="255"/>
      <c r="J19" s="255"/>
      <c r="K19" s="255"/>
      <c r="L19" s="255"/>
      <c r="M19" s="255"/>
      <c r="N19" s="255"/>
      <c r="O19" s="255"/>
      <c r="P19" s="255"/>
      <c r="Q19" s="256"/>
      <c r="R19" s="341"/>
      <c r="S19" s="256"/>
      <c r="T19" s="743"/>
      <c r="U19" s="39">
        <f>W19/15+(X19+Y19)/30</f>
        <v>4</v>
      </c>
      <c r="V19" s="31"/>
      <c r="W19" s="313">
        <v>30</v>
      </c>
      <c r="X19" s="313">
        <v>58</v>
      </c>
      <c r="Y19" s="313">
        <v>2</v>
      </c>
      <c r="Z19" s="62">
        <f>W19*45+(X19+Y19)*60</f>
        <v>4950</v>
      </c>
      <c r="AA19" s="61">
        <f>Z19/45</f>
        <v>110</v>
      </c>
      <c r="AB19" s="61">
        <f>AA19/6</f>
        <v>18.333333333333332</v>
      </c>
      <c r="AC19" s="17">
        <f>14*6+20+3</f>
        <v>107</v>
      </c>
    </row>
    <row r="20" spans="1:29" ht="9.9499999999999993" customHeight="1">
      <c r="A20" s="736"/>
      <c r="B20" s="739"/>
      <c r="C20" s="492" t="s">
        <v>118</v>
      </c>
      <c r="D20" s="258" t="s">
        <v>382</v>
      </c>
      <c r="E20" s="349"/>
      <c r="F20" s="422" t="s">
        <v>84</v>
      </c>
      <c r="G20" s="422"/>
      <c r="H20" s="259"/>
      <c r="I20" s="259"/>
      <c r="J20" s="259"/>
      <c r="K20" s="259"/>
      <c r="L20" s="259"/>
      <c r="M20" s="259"/>
      <c r="N20" s="259"/>
      <c r="O20" s="268" t="s">
        <v>84</v>
      </c>
      <c r="P20" s="259"/>
      <c r="Q20" s="555" t="s">
        <v>84</v>
      </c>
      <c r="R20" s="259"/>
      <c r="S20" s="555"/>
      <c r="T20" s="743"/>
      <c r="U20" s="40"/>
      <c r="V20" s="32" t="s">
        <v>403</v>
      </c>
      <c r="W20" s="33"/>
      <c r="X20" s="33"/>
      <c r="Y20" s="34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2"/>
      <c r="N21" s="252"/>
      <c r="O21" s="252"/>
      <c r="P21" s="252"/>
      <c r="Q21" s="252"/>
      <c r="R21" s="252"/>
      <c r="S21" s="252"/>
      <c r="T21" s="743"/>
      <c r="U21" s="41"/>
      <c r="V21" s="324"/>
      <c r="W21" s="75"/>
      <c r="X21" s="75"/>
      <c r="Y21" s="42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743"/>
      <c r="U22" s="43">
        <f>W22/15+(X22+Y22)/30</f>
        <v>0</v>
      </c>
      <c r="V22" s="44"/>
      <c r="W22" s="309"/>
      <c r="X22" s="309"/>
      <c r="Y22" s="309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9" ht="9.9499999999999993" customHeight="1">
      <c r="A23" s="735"/>
      <c r="B23" s="739"/>
      <c r="C23" s="257"/>
      <c r="D23" s="205"/>
      <c r="E23" s="269"/>
      <c r="F23" s="269"/>
      <c r="G23" s="269"/>
      <c r="H23" s="229"/>
      <c r="I23" s="283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743"/>
      <c r="U23" s="45"/>
      <c r="V23" s="46"/>
      <c r="W23" s="76"/>
      <c r="X23" s="76"/>
      <c r="Y23" s="77"/>
    </row>
    <row r="24" spans="1:29" ht="9.9499999999999993" customHeight="1">
      <c r="A24" s="735"/>
      <c r="B24" s="737" t="s">
        <v>11</v>
      </c>
      <c r="C24" s="559" t="s">
        <v>692</v>
      </c>
      <c r="D24" s="479"/>
      <c r="E24" s="584" t="s">
        <v>728</v>
      </c>
      <c r="F24" s="262" t="s">
        <v>697</v>
      </c>
      <c r="G24" s="262"/>
      <c r="H24" s="224"/>
      <c r="I24" s="265"/>
      <c r="J24" s="224"/>
      <c r="K24" s="224"/>
      <c r="L24" s="224"/>
      <c r="M24" s="285" t="s">
        <v>693</v>
      </c>
      <c r="N24" s="285"/>
      <c r="O24" s="224"/>
      <c r="P24" s="224"/>
      <c r="Q24" s="224"/>
      <c r="R24" s="224"/>
      <c r="S24" s="224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225"/>
      <c r="D25" s="225"/>
      <c r="E25" s="225"/>
      <c r="F25" s="225"/>
      <c r="G25" s="225"/>
      <c r="H25" s="225"/>
      <c r="I25" s="225"/>
      <c r="J25" s="225"/>
      <c r="K25" s="407"/>
      <c r="L25" s="225"/>
      <c r="M25" s="198"/>
      <c r="N25" s="267"/>
      <c r="O25" s="267"/>
      <c r="P25" s="267"/>
      <c r="Q25" s="407"/>
      <c r="R25" s="351"/>
      <c r="S25" s="197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359"/>
      <c r="D26" s="259" t="s">
        <v>89</v>
      </c>
      <c r="E26" s="229"/>
      <c r="F26" s="422" t="s">
        <v>84</v>
      </c>
      <c r="G26" s="229"/>
      <c r="H26" s="229"/>
      <c r="I26" s="229"/>
      <c r="J26" s="229"/>
      <c r="K26" s="229"/>
      <c r="L26" s="229"/>
      <c r="M26" s="259" t="s">
        <v>90</v>
      </c>
      <c r="N26" s="229"/>
      <c r="O26" s="229"/>
      <c r="P26" s="229"/>
      <c r="Q26" s="229"/>
      <c r="R26" s="229"/>
      <c r="S26" s="229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05"/>
      <c r="D29" s="205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743"/>
      <c r="U29" s="40"/>
      <c r="V29" s="32"/>
      <c r="W29" s="33"/>
      <c r="X29" s="33"/>
      <c r="Y29" s="34"/>
      <c r="AB29" s="64">
        <f>SUM(AB10:AB28)</f>
        <v>76.999999999999986</v>
      </c>
    </row>
    <row r="30" spans="1:29" ht="9.9499999999999993" customHeight="1">
      <c r="A30" s="735"/>
      <c r="B30" s="737" t="s">
        <v>11</v>
      </c>
      <c r="C30" s="478" t="s">
        <v>694</v>
      </c>
      <c r="D30" s="271" t="s">
        <v>692</v>
      </c>
      <c r="E30" s="361"/>
      <c r="F30" s="497" t="s">
        <v>700</v>
      </c>
      <c r="G30" s="242"/>
      <c r="H30" s="242"/>
      <c r="I30" s="242" t="s">
        <v>408</v>
      </c>
      <c r="J30" s="242"/>
      <c r="K30" s="201"/>
      <c r="L30" s="266"/>
      <c r="M30" s="242"/>
      <c r="N30" s="242"/>
      <c r="O30" s="242"/>
      <c r="P30" s="253"/>
      <c r="Q30" s="253"/>
      <c r="R30" s="253"/>
      <c r="S30" s="253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256"/>
      <c r="D31" s="340"/>
      <c r="E31" s="256"/>
      <c r="F31" s="362"/>
      <c r="G31" s="362"/>
      <c r="H31" s="256"/>
      <c r="I31" s="256"/>
      <c r="J31" s="256"/>
      <c r="K31" s="256"/>
      <c r="L31" s="256"/>
      <c r="M31" s="245"/>
      <c r="N31" s="256"/>
      <c r="O31" s="256"/>
      <c r="P31" s="256"/>
      <c r="Q31" s="256"/>
      <c r="R31" s="275"/>
      <c r="S31" s="256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555" t="s">
        <v>382</v>
      </c>
      <c r="D32" s="359" t="s">
        <v>84</v>
      </c>
      <c r="E32" s="349"/>
      <c r="F32" s="422" t="s">
        <v>84</v>
      </c>
      <c r="G32" s="349"/>
      <c r="H32" s="260"/>
      <c r="I32" s="260" t="s">
        <v>84</v>
      </c>
      <c r="J32" s="260"/>
      <c r="K32" s="260"/>
      <c r="L32" s="260"/>
      <c r="M32" s="273"/>
      <c r="N32" s="260"/>
      <c r="O32" s="260"/>
      <c r="P32" s="260"/>
      <c r="Q32" s="260"/>
      <c r="R32" s="260"/>
      <c r="S32" s="26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5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85" t="s">
        <v>407</v>
      </c>
      <c r="D36" s="251"/>
      <c r="E36" s="285"/>
      <c r="F36" s="266"/>
      <c r="G36" s="266"/>
      <c r="H36" s="224"/>
      <c r="I36" s="223"/>
      <c r="J36" s="224"/>
      <c r="K36" s="271" t="s">
        <v>692</v>
      </c>
      <c r="L36" s="251"/>
      <c r="M36" s="242"/>
      <c r="N36" s="659" t="s">
        <v>699</v>
      </c>
      <c r="O36" s="196"/>
      <c r="P36" s="196"/>
      <c r="Q36" s="196"/>
      <c r="R36" s="586" t="s">
        <v>274</v>
      </c>
      <c r="S36" s="253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55"/>
      <c r="D37" s="254"/>
      <c r="E37" s="255"/>
      <c r="F37" s="254"/>
      <c r="G37" s="255"/>
      <c r="H37" s="254"/>
      <c r="I37" s="254"/>
      <c r="J37" s="254"/>
      <c r="K37" s="340"/>
      <c r="L37" s="225"/>
      <c r="M37" s="255"/>
      <c r="N37" s="255"/>
      <c r="O37" s="255"/>
      <c r="P37" s="255"/>
      <c r="Q37" s="341"/>
      <c r="R37" s="255"/>
      <c r="S37" s="255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58" t="s">
        <v>91</v>
      </c>
      <c r="D38" s="258"/>
      <c r="E38" s="258"/>
      <c r="F38" s="445" t="s">
        <v>294</v>
      </c>
      <c r="G38" s="258"/>
      <c r="H38" s="258"/>
      <c r="I38" s="258"/>
      <c r="J38" s="258"/>
      <c r="K38" s="359" t="s">
        <v>84</v>
      </c>
      <c r="L38" s="258"/>
      <c r="M38" s="349"/>
      <c r="N38" s="349" t="s">
        <v>84</v>
      </c>
      <c r="O38" s="258"/>
      <c r="P38" s="258"/>
      <c r="Q38" s="258"/>
      <c r="R38" s="349"/>
      <c r="S38" s="34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242"/>
      <c r="O42" s="196"/>
      <c r="P42" s="196"/>
      <c r="Q42" s="196"/>
      <c r="R42" s="286"/>
      <c r="S42" s="585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6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557"/>
      <c r="L46" s="557"/>
      <c r="M46" s="557"/>
      <c r="N46" s="557"/>
      <c r="O46" s="557"/>
      <c r="P46" s="22"/>
      <c r="Q46" s="22"/>
      <c r="R46" s="22"/>
      <c r="S46" s="22"/>
      <c r="T46" s="23"/>
      <c r="U46" s="22"/>
      <c r="V46" s="557" t="s">
        <v>26</v>
      </c>
      <c r="W46" s="22"/>
      <c r="X46" s="22"/>
      <c r="Y46" s="22"/>
    </row>
    <row r="47" spans="1:25" ht="15.95" customHeight="1">
      <c r="A47" s="21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6" t="s">
        <v>22</v>
      </c>
      <c r="W52" s="312">
        <v>30</v>
      </c>
      <c r="X52" s="312">
        <v>56</v>
      </c>
      <c r="Y52" s="312">
        <v>4</v>
      </c>
    </row>
    <row r="53" spans="1:29" ht="18" hidden="1" customHeight="1">
      <c r="V53" s="298" t="s">
        <v>188</v>
      </c>
      <c r="W53" s="307">
        <v>30</v>
      </c>
      <c r="X53" s="307">
        <v>58</v>
      </c>
      <c r="Y53" s="307">
        <v>2</v>
      </c>
    </row>
    <row r="54" spans="1:29" ht="18" hidden="1" customHeight="1">
      <c r="V54" s="298" t="s">
        <v>189</v>
      </c>
      <c r="W54" s="307">
        <v>30</v>
      </c>
      <c r="X54" s="307">
        <v>58</v>
      </c>
      <c r="Y54" s="307">
        <v>2</v>
      </c>
    </row>
    <row r="55" spans="1:29" ht="18" hidden="1" customHeight="1">
      <c r="V55" s="298" t="s">
        <v>190</v>
      </c>
      <c r="W55" s="307">
        <v>30</v>
      </c>
      <c r="X55" s="307">
        <v>58</v>
      </c>
      <c r="Y55" s="307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ht="18" customHeight="1"/>
    <row r="63" spans="1:29" ht="18" customHeight="1"/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  <row r="140" spans="26:29" s="19" customFormat="1" ht="18" customHeight="1">
      <c r="Z140" s="17"/>
      <c r="AA140" s="17"/>
      <c r="AB140" s="17"/>
      <c r="AC140" s="17"/>
    </row>
    <row r="141" spans="26:29" s="19" customFormat="1" ht="18" customHeight="1">
      <c r="Z141" s="17"/>
      <c r="AA141" s="17"/>
      <c r="AB141" s="17"/>
      <c r="AC141" s="17"/>
    </row>
  </sheetData>
  <mergeCells count="46">
    <mergeCell ref="B48:J48"/>
    <mergeCell ref="H3:U3"/>
    <mergeCell ref="V3:Y3"/>
    <mergeCell ref="A1:G1"/>
    <mergeCell ref="H1:U2"/>
    <mergeCell ref="V1:Y1"/>
    <mergeCell ref="A2:G2"/>
    <mergeCell ref="V2:Y2"/>
    <mergeCell ref="W5:Y6"/>
    <mergeCell ref="A6:B6"/>
    <mergeCell ref="A7:B8"/>
    <mergeCell ref="W7:W8"/>
    <mergeCell ref="X7:X8"/>
    <mergeCell ref="Y7:Y8"/>
    <mergeCell ref="A5:B5"/>
    <mergeCell ref="D5:H5"/>
    <mergeCell ref="B12:B14"/>
    <mergeCell ref="V5:V8"/>
    <mergeCell ref="A27:A32"/>
    <mergeCell ref="B27:B29"/>
    <mergeCell ref="B30:B32"/>
    <mergeCell ref="A9:A14"/>
    <mergeCell ref="B9:B11"/>
    <mergeCell ref="I5:L5"/>
    <mergeCell ref="M5:Q5"/>
    <mergeCell ref="R5:T5"/>
    <mergeCell ref="U5:U8"/>
    <mergeCell ref="E9:E14"/>
    <mergeCell ref="K9:K14"/>
    <mergeCell ref="Q9:Q14"/>
    <mergeCell ref="A45:Y45"/>
    <mergeCell ref="B46:J46"/>
    <mergeCell ref="B50:J50"/>
    <mergeCell ref="A33:A38"/>
    <mergeCell ref="B33:B35"/>
    <mergeCell ref="B36:B38"/>
    <mergeCell ref="A39:A44"/>
    <mergeCell ref="B39:B41"/>
    <mergeCell ref="B42:B44"/>
    <mergeCell ref="T9:T44"/>
    <mergeCell ref="A15:A20"/>
    <mergeCell ref="B15:B17"/>
    <mergeCell ref="B18:B20"/>
    <mergeCell ref="A21:A26"/>
    <mergeCell ref="B21:B23"/>
    <mergeCell ref="B24:B26"/>
  </mergeCells>
  <pageMargins left="0.5" right="0" top="0.35" bottom="0" header="0" footer="0"/>
  <pageSetup paperSize="9" scale="9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8A36-17FC-48EF-8CFE-8EC7101B9EC9}">
  <sheetPr>
    <tabColor rgb="FF92D050"/>
  </sheetPr>
  <dimension ref="A1:AC141"/>
  <sheetViews>
    <sheetView topLeftCell="A4"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4.85546875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250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606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556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22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</v>
      </c>
      <c r="V10" s="27"/>
      <c r="W10" s="312">
        <v>30</v>
      </c>
      <c r="X10" s="312">
        <v>56</v>
      </c>
      <c r="Y10" s="312">
        <v>4</v>
      </c>
      <c r="Z10" s="62">
        <f>W10*45+(X10+Y10)*60</f>
        <v>4950</v>
      </c>
      <c r="AA10" s="61">
        <f>Z10/45</f>
        <v>110</v>
      </c>
      <c r="AB10" s="61">
        <f>AA10/5</f>
        <v>22</v>
      </c>
      <c r="AC10" s="63">
        <f>8+5</f>
        <v>13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268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580" t="s">
        <v>698</v>
      </c>
      <c r="D12" s="541"/>
      <c r="E12" s="740"/>
      <c r="F12" s="580" t="s">
        <v>637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41"/>
      <c r="V12" s="567" t="s">
        <v>186</v>
      </c>
      <c r="W12" s="42"/>
      <c r="X12" s="42"/>
      <c r="Y12" s="42"/>
    </row>
    <row r="13" spans="1:29" ht="9.9499999999999993" customHeight="1">
      <c r="A13" s="735"/>
      <c r="B13" s="738"/>
      <c r="C13" s="233"/>
      <c r="D13" s="524"/>
      <c r="E13" s="740"/>
      <c r="F13" s="581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43">
        <f>W13/15+(X13+Y13)/30</f>
        <v>5</v>
      </c>
      <c r="V13" s="44"/>
      <c r="W13" s="325">
        <v>60</v>
      </c>
      <c r="X13" s="325">
        <v>28</v>
      </c>
      <c r="Y13" s="325">
        <v>2</v>
      </c>
      <c r="Z13" s="62">
        <f>W13*45+(X13+Y13)*60</f>
        <v>4500</v>
      </c>
      <c r="AA13" s="61">
        <f>Z13/45</f>
        <v>100</v>
      </c>
      <c r="AB13" s="61">
        <f>AA13/5</f>
        <v>20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582" t="s">
        <v>83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45"/>
      <c r="V14" s="640" t="s">
        <v>405</v>
      </c>
      <c r="W14" s="568"/>
      <c r="X14" s="568"/>
      <c r="Y14" s="568"/>
    </row>
    <row r="15" spans="1:29" ht="9.9499999999999993" customHeight="1">
      <c r="A15" s="724" t="s">
        <v>12</v>
      </c>
      <c r="B15" s="738" t="s">
        <v>10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743"/>
      <c r="U15" s="569"/>
      <c r="V15" s="570" t="s">
        <v>38</v>
      </c>
      <c r="W15" s="571"/>
      <c r="X15" s="571"/>
      <c r="Y15" s="572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743"/>
      <c r="U16" s="573">
        <f>W16/15+(X16+Y16)/30</f>
        <v>3</v>
      </c>
      <c r="V16" s="574"/>
      <c r="W16" s="575">
        <v>30</v>
      </c>
      <c r="X16" s="575">
        <v>29</v>
      </c>
      <c r="Y16" s="575">
        <v>1</v>
      </c>
      <c r="Z16" s="62">
        <f>W16*45+(X16+Y16)*60</f>
        <v>3150</v>
      </c>
      <c r="AA16" s="61">
        <f>Z16/45</f>
        <v>70</v>
      </c>
      <c r="AB16" s="61">
        <f>AA16/5</f>
        <v>14</v>
      </c>
    </row>
    <row r="17" spans="1:29" ht="9.9499999999999993" customHeight="1">
      <c r="A17" s="735"/>
      <c r="B17" s="739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743"/>
      <c r="U17" s="576"/>
      <c r="V17" s="577" t="s">
        <v>405</v>
      </c>
      <c r="W17" s="578"/>
      <c r="X17" s="578"/>
      <c r="Y17" s="579"/>
    </row>
    <row r="18" spans="1:29" ht="9.9499999999999993" customHeight="1">
      <c r="A18" s="735"/>
      <c r="B18" s="737" t="s">
        <v>11</v>
      </c>
      <c r="C18" s="265" t="s">
        <v>295</v>
      </c>
      <c r="D18" s="243"/>
      <c r="E18" s="243"/>
      <c r="F18" s="243"/>
      <c r="G18" s="243"/>
      <c r="H18" s="196"/>
      <c r="I18" s="196"/>
      <c r="J18" s="196"/>
      <c r="K18" s="196"/>
      <c r="L18" s="196"/>
      <c r="M18" s="196"/>
      <c r="N18" s="196"/>
      <c r="O18" s="583" t="s">
        <v>691</v>
      </c>
      <c r="P18" s="266"/>
      <c r="Q18" s="499" t="s">
        <v>690</v>
      </c>
      <c r="R18" s="265" t="s">
        <v>692</v>
      </c>
      <c r="S18" s="202"/>
      <c r="T18" s="743"/>
      <c r="U18" s="78"/>
      <c r="V18" s="87" t="s">
        <v>187</v>
      </c>
      <c r="W18" s="79"/>
      <c r="X18" s="79"/>
      <c r="Y18" s="80"/>
    </row>
    <row r="19" spans="1:29" ht="9.9499999999999993" customHeight="1">
      <c r="A19" s="735"/>
      <c r="B19" s="738"/>
      <c r="C19" s="245"/>
      <c r="D19" s="246"/>
      <c r="E19" s="246"/>
      <c r="F19" s="246"/>
      <c r="G19" s="246"/>
      <c r="H19" s="198"/>
      <c r="I19" s="198"/>
      <c r="J19" s="198"/>
      <c r="K19" s="198"/>
      <c r="L19" s="198"/>
      <c r="M19" s="198"/>
      <c r="N19" s="198"/>
      <c r="O19" s="267"/>
      <c r="P19" s="267"/>
      <c r="Q19" s="203"/>
      <c r="R19" s="407"/>
      <c r="S19" s="203"/>
      <c r="T19" s="743"/>
      <c r="U19" s="81">
        <f>W19/15+(X19+Y19)/30</f>
        <v>4</v>
      </c>
      <c r="V19" s="12"/>
      <c r="W19" s="82">
        <v>30</v>
      </c>
      <c r="X19" s="82">
        <v>58</v>
      </c>
      <c r="Y19" s="82">
        <v>2</v>
      </c>
      <c r="Z19" s="62">
        <f>W19*45+(X19+Y19)*60</f>
        <v>4950</v>
      </c>
      <c r="AA19" s="61">
        <f>Z19/45</f>
        <v>110</v>
      </c>
      <c r="AB19" s="61">
        <f>AA19/6</f>
        <v>18.333333333333332</v>
      </c>
      <c r="AC19" s="17">
        <f>8+14</f>
        <v>22</v>
      </c>
    </row>
    <row r="20" spans="1:29" ht="9.9499999999999993" customHeight="1">
      <c r="A20" s="736"/>
      <c r="B20" s="739"/>
      <c r="C20" s="358" t="s">
        <v>83</v>
      </c>
      <c r="D20" s="249"/>
      <c r="E20" s="249"/>
      <c r="F20" s="249"/>
      <c r="G20" s="249"/>
      <c r="H20" s="200"/>
      <c r="I20" s="200"/>
      <c r="J20" s="200"/>
      <c r="K20" s="200"/>
      <c r="L20" s="200"/>
      <c r="M20" s="200"/>
      <c r="N20" s="200"/>
      <c r="O20" s="270" t="s">
        <v>83</v>
      </c>
      <c r="P20" s="269"/>
      <c r="Q20" s="639" t="s">
        <v>274</v>
      </c>
      <c r="R20" s="268" t="s">
        <v>83</v>
      </c>
      <c r="S20" s="205"/>
      <c r="T20" s="743"/>
      <c r="U20" s="83"/>
      <c r="V20" s="84" t="s">
        <v>402</v>
      </c>
      <c r="W20" s="85"/>
      <c r="X20" s="85"/>
      <c r="Y20" s="86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743"/>
      <c r="U21" s="41"/>
      <c r="V21" s="324"/>
      <c r="W21" s="75"/>
      <c r="X21" s="75"/>
      <c r="Y21" s="42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743"/>
      <c r="U22" s="43">
        <f>W22/15+(X22+Y22)/30</f>
        <v>0</v>
      </c>
      <c r="V22" s="44"/>
      <c r="W22" s="309"/>
      <c r="X22" s="309"/>
      <c r="Y22" s="309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743"/>
      <c r="U23" s="45"/>
      <c r="V23" s="46"/>
      <c r="W23" s="76"/>
      <c r="X23" s="76"/>
      <c r="Y23" s="77"/>
    </row>
    <row r="24" spans="1:29" ht="9.9499999999999993" customHeight="1">
      <c r="A24" s="735"/>
      <c r="B24" s="737" t="s">
        <v>11</v>
      </c>
      <c r="C24" s="332" t="s">
        <v>410</v>
      </c>
      <c r="D24" s="202"/>
      <c r="E24" s="202"/>
      <c r="F24" s="202"/>
      <c r="G24" s="280"/>
      <c r="H24" s="332"/>
      <c r="I24" s="332"/>
      <c r="J24" s="332"/>
      <c r="K24" s="332"/>
      <c r="L24" s="280"/>
      <c r="M24" s="332"/>
      <c r="N24" s="332"/>
      <c r="O24" s="332"/>
      <c r="P24" s="202"/>
      <c r="Q24" s="202"/>
      <c r="R24" s="263"/>
      <c r="S24" s="202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334"/>
      <c r="N25" s="334"/>
      <c r="O25" s="334"/>
      <c r="P25" s="203"/>
      <c r="Q25" s="203"/>
      <c r="R25" s="264"/>
      <c r="S25" s="203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241" t="s">
        <v>83</v>
      </c>
      <c r="D26" s="205"/>
      <c r="E26" s="205"/>
      <c r="F26" s="205"/>
      <c r="G26" s="241"/>
      <c r="H26" s="205"/>
      <c r="I26" s="241"/>
      <c r="J26" s="241"/>
      <c r="K26" s="205"/>
      <c r="L26" s="205"/>
      <c r="M26" s="241"/>
      <c r="N26" s="241"/>
      <c r="O26" s="241"/>
      <c r="P26" s="205"/>
      <c r="Q26" s="205"/>
      <c r="R26" s="250"/>
      <c r="S26" s="200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743"/>
      <c r="U29" s="40"/>
      <c r="V29" s="32"/>
      <c r="W29" s="33"/>
      <c r="X29" s="33"/>
      <c r="Y29" s="34"/>
      <c r="AB29" s="64">
        <f>SUM(AB10:AB28)</f>
        <v>74.333333333333329</v>
      </c>
    </row>
    <row r="30" spans="1:29" ht="9.9499999999999993" customHeight="1">
      <c r="A30" s="735"/>
      <c r="B30" s="737" t="s">
        <v>11</v>
      </c>
      <c r="C30" s="499" t="s">
        <v>690</v>
      </c>
      <c r="D30" s="252"/>
      <c r="E30" s="252"/>
      <c r="F30" s="265" t="s">
        <v>295</v>
      </c>
      <c r="G30" s="252"/>
      <c r="H30" s="265"/>
      <c r="I30" s="265"/>
      <c r="J30" s="265"/>
      <c r="K30" s="252"/>
      <c r="L30" s="285"/>
      <c r="M30" s="251"/>
      <c r="N30" s="252"/>
      <c r="O30" s="252"/>
      <c r="P30" s="285"/>
      <c r="Q30" s="344" t="s">
        <v>691</v>
      </c>
      <c r="R30" s="350"/>
      <c r="S30" s="266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203"/>
      <c r="D31" s="255"/>
      <c r="E31" s="255"/>
      <c r="F31" s="255"/>
      <c r="G31" s="255"/>
      <c r="H31" s="255"/>
      <c r="I31" s="255"/>
      <c r="J31" s="245"/>
      <c r="K31" s="255"/>
      <c r="L31" s="255"/>
      <c r="M31" s="340"/>
      <c r="N31" s="255"/>
      <c r="O31" s="255"/>
      <c r="P31" s="255"/>
      <c r="Q31" s="267"/>
      <c r="R31" s="351"/>
      <c r="S31" s="267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336" t="s">
        <v>83</v>
      </c>
      <c r="D32" s="259"/>
      <c r="E32" s="259"/>
      <c r="F32" s="268" t="s">
        <v>83</v>
      </c>
      <c r="G32" s="259"/>
      <c r="H32" s="268"/>
      <c r="I32" s="268"/>
      <c r="J32" s="268"/>
      <c r="K32" s="259"/>
      <c r="L32" s="284"/>
      <c r="M32" s="257"/>
      <c r="N32" s="259"/>
      <c r="O32" s="259"/>
      <c r="P32" s="284"/>
      <c r="Q32" s="270" t="s">
        <v>83</v>
      </c>
      <c r="R32" s="352"/>
      <c r="S32" s="269" t="s">
        <v>382</v>
      </c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499" t="s">
        <v>690</v>
      </c>
      <c r="D36" s="265" t="s">
        <v>692</v>
      </c>
      <c r="E36" s="265"/>
      <c r="F36" s="344" t="s">
        <v>696</v>
      </c>
      <c r="G36" s="262"/>
      <c r="H36" s="344"/>
      <c r="I36" s="344"/>
      <c r="J36" s="262"/>
      <c r="K36" s="262"/>
      <c r="L36" s="344"/>
      <c r="M36" s="266"/>
      <c r="N36" s="266"/>
      <c r="O36" s="266"/>
      <c r="P36" s="344"/>
      <c r="Q36" s="266"/>
      <c r="R36" s="266"/>
      <c r="S36" s="266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335"/>
      <c r="D37" s="407"/>
      <c r="E37" s="245"/>
      <c r="F37" s="267"/>
      <c r="G37" s="407"/>
      <c r="H37" s="267"/>
      <c r="I37" s="267"/>
      <c r="J37" s="407"/>
      <c r="K37" s="345"/>
      <c r="L37" s="267"/>
      <c r="M37" s="267"/>
      <c r="N37" s="267"/>
      <c r="O37" s="267"/>
      <c r="P37" s="267"/>
      <c r="Q37" s="267"/>
      <c r="R37" s="267"/>
      <c r="S37" s="267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336" t="s">
        <v>274</v>
      </c>
      <c r="D38" s="268" t="s">
        <v>83</v>
      </c>
      <c r="E38" s="268"/>
      <c r="F38" s="270" t="s">
        <v>83</v>
      </c>
      <c r="G38" s="422"/>
      <c r="H38" s="270"/>
      <c r="I38" s="270"/>
      <c r="J38" s="422"/>
      <c r="K38" s="346"/>
      <c r="L38" s="270"/>
      <c r="M38" s="269"/>
      <c r="N38" s="269"/>
      <c r="O38" s="269"/>
      <c r="P38" s="270"/>
      <c r="Q38" s="269"/>
      <c r="R38" s="269"/>
      <c r="S38" s="26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65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45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68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557"/>
      <c r="L46" s="557"/>
      <c r="M46" s="557"/>
      <c r="N46" s="557"/>
      <c r="O46" s="557"/>
      <c r="P46" s="22"/>
      <c r="Q46" s="22"/>
      <c r="R46" s="22"/>
      <c r="S46" s="22"/>
      <c r="T46" s="23"/>
      <c r="U46" s="22"/>
      <c r="V46" s="557" t="s">
        <v>26</v>
      </c>
      <c r="W46" s="22"/>
      <c r="X46" s="22"/>
      <c r="Y46" s="22"/>
    </row>
    <row r="47" spans="1:25" ht="15.95" customHeight="1">
      <c r="A47" s="21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6" t="s">
        <v>22</v>
      </c>
      <c r="W52" s="312">
        <v>30</v>
      </c>
      <c r="X52" s="312">
        <v>56</v>
      </c>
      <c r="Y52" s="312">
        <v>4</v>
      </c>
    </row>
    <row r="53" spans="1:29" ht="18" hidden="1" customHeight="1">
      <c r="V53" s="290" t="s">
        <v>186</v>
      </c>
      <c r="W53" s="307">
        <v>60</v>
      </c>
      <c r="X53" s="307">
        <v>28</v>
      </c>
      <c r="Y53" s="307">
        <v>2</v>
      </c>
    </row>
    <row r="54" spans="1:29" ht="18" hidden="1" customHeight="1">
      <c r="V54" s="290" t="s">
        <v>38</v>
      </c>
      <c r="W54" s="307">
        <v>30</v>
      </c>
      <c r="X54" s="307">
        <v>29</v>
      </c>
      <c r="Y54" s="307">
        <v>1</v>
      </c>
    </row>
    <row r="55" spans="1:29" ht="18" hidden="1" customHeight="1">
      <c r="V55" s="290" t="s">
        <v>187</v>
      </c>
      <c r="W55" s="307">
        <v>30</v>
      </c>
      <c r="X55" s="307">
        <v>58</v>
      </c>
      <c r="Y55" s="307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ht="18" customHeight="1"/>
    <row r="63" spans="1:29" ht="18" customHeight="1"/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  <row r="140" spans="26:29" s="19" customFormat="1" ht="18" customHeight="1">
      <c r="Z140" s="17"/>
      <c r="AA140" s="17"/>
      <c r="AB140" s="17"/>
      <c r="AC140" s="17"/>
    </row>
    <row r="141" spans="26:29" s="19" customFormat="1" ht="18" customHeight="1">
      <c r="Z141" s="17"/>
      <c r="AA141" s="17"/>
      <c r="AB141" s="17"/>
      <c r="AC141" s="17"/>
    </row>
  </sheetData>
  <mergeCells count="46">
    <mergeCell ref="B48:J48"/>
    <mergeCell ref="H3:U3"/>
    <mergeCell ref="V3:Y3"/>
    <mergeCell ref="A1:G1"/>
    <mergeCell ref="H1:U2"/>
    <mergeCell ref="V1:Y1"/>
    <mergeCell ref="A2:G2"/>
    <mergeCell ref="V2:Y2"/>
    <mergeCell ref="W5:Y6"/>
    <mergeCell ref="A6:B6"/>
    <mergeCell ref="A7:B8"/>
    <mergeCell ref="W7:W8"/>
    <mergeCell ref="X7:X8"/>
    <mergeCell ref="Y7:Y8"/>
    <mergeCell ref="A5:B5"/>
    <mergeCell ref="D5:H5"/>
    <mergeCell ref="B12:B14"/>
    <mergeCell ref="V5:V8"/>
    <mergeCell ref="A27:A32"/>
    <mergeCell ref="B27:B29"/>
    <mergeCell ref="B30:B32"/>
    <mergeCell ref="A9:A14"/>
    <mergeCell ref="B9:B11"/>
    <mergeCell ref="I5:L5"/>
    <mergeCell ref="M5:Q5"/>
    <mergeCell ref="R5:T5"/>
    <mergeCell ref="U5:U8"/>
    <mergeCell ref="E9:E14"/>
    <mergeCell ref="K9:K14"/>
    <mergeCell ref="Q9:Q14"/>
    <mergeCell ref="A45:Y45"/>
    <mergeCell ref="B46:J46"/>
    <mergeCell ref="B50:J50"/>
    <mergeCell ref="A33:A38"/>
    <mergeCell ref="B33:B35"/>
    <mergeCell ref="B36:B38"/>
    <mergeCell ref="A39:A44"/>
    <mergeCell ref="B39:B41"/>
    <mergeCell ref="B42:B44"/>
    <mergeCell ref="T9:T44"/>
    <mergeCell ref="A15:A20"/>
    <mergeCell ref="B15:B17"/>
    <mergeCell ref="B18:B20"/>
    <mergeCell ref="A21:A26"/>
    <mergeCell ref="B21:B23"/>
    <mergeCell ref="B24:B26"/>
  </mergeCells>
  <pageMargins left="0.5" right="0" top="0.35" bottom="0" header="0" footer="0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2C806-FD68-471A-A3AF-B2CFDA3AE670}">
  <sheetPr>
    <tabColor theme="8" tint="-0.499984740745262"/>
  </sheetPr>
  <dimension ref="A1:AC141"/>
  <sheetViews>
    <sheetView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4.28515625" style="17" hidden="1" customWidth="1"/>
    <col min="30" max="30" width="5.85546875" style="17" customWidth="1"/>
    <col min="31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252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604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64" t="s">
        <v>1</v>
      </c>
      <c r="B5" s="765"/>
      <c r="C5" s="556">
        <v>9</v>
      </c>
      <c r="D5" s="728">
        <v>10</v>
      </c>
      <c r="E5" s="759"/>
      <c r="F5" s="759"/>
      <c r="G5" s="759"/>
      <c r="H5" s="760"/>
      <c r="I5" s="728">
        <v>11</v>
      </c>
      <c r="J5" s="759"/>
      <c r="K5" s="759"/>
      <c r="L5" s="760"/>
      <c r="M5" s="728">
        <v>12</v>
      </c>
      <c r="N5" s="759"/>
      <c r="O5" s="759"/>
      <c r="P5" s="759"/>
      <c r="Q5" s="760"/>
      <c r="R5" s="761" t="s">
        <v>246</v>
      </c>
      <c r="S5" s="762"/>
      <c r="T5" s="763"/>
      <c r="U5" s="757" t="s">
        <v>2</v>
      </c>
      <c r="V5" s="758" t="s">
        <v>3</v>
      </c>
      <c r="W5" s="713" t="s">
        <v>28</v>
      </c>
      <c r="X5" s="714"/>
      <c r="Y5" s="715"/>
    </row>
    <row r="6" spans="1:29" ht="13.5" customHeight="1">
      <c r="A6" s="764" t="s">
        <v>4</v>
      </c>
      <c r="B6" s="765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4"/>
      <c r="V6" s="711"/>
      <c r="W6" s="716"/>
      <c r="X6" s="717"/>
      <c r="Y6" s="718"/>
    </row>
    <row r="7" spans="1:29" ht="13.5" customHeight="1">
      <c r="A7" s="721" t="s">
        <v>5</v>
      </c>
      <c r="B7" s="766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4"/>
      <c r="V7" s="711"/>
      <c r="W7" s="757" t="s">
        <v>6</v>
      </c>
      <c r="X7" s="757" t="s">
        <v>7</v>
      </c>
      <c r="Y7" s="757" t="s">
        <v>8</v>
      </c>
    </row>
    <row r="8" spans="1:29" ht="13.5" customHeight="1">
      <c r="A8" s="767"/>
      <c r="B8" s="768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25"/>
      <c r="V8" s="712"/>
      <c r="W8" s="725"/>
      <c r="X8" s="725"/>
      <c r="Y8" s="725"/>
    </row>
    <row r="9" spans="1:29" ht="9.9499999999999993" customHeight="1">
      <c r="A9" s="757" t="s">
        <v>9</v>
      </c>
      <c r="B9" s="751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8"/>
      <c r="V9" s="563" t="s">
        <v>191</v>
      </c>
      <c r="W9" s="29"/>
      <c r="X9" s="29"/>
      <c r="Y9" s="30"/>
    </row>
    <row r="10" spans="1:29" ht="9.9499999999999993" customHeight="1">
      <c r="A10" s="734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9">
        <f>W10/15+(X10+Y10)/30</f>
        <v>2</v>
      </c>
      <c r="V10" s="31"/>
      <c r="W10" s="313">
        <v>15</v>
      </c>
      <c r="X10" s="313">
        <v>29</v>
      </c>
      <c r="Y10" s="313">
        <v>1</v>
      </c>
      <c r="Z10" s="62">
        <f>W10*45+(X10+Y10)*60</f>
        <v>2475</v>
      </c>
      <c r="AA10" s="61">
        <f>Z10/45</f>
        <v>55</v>
      </c>
      <c r="AB10" s="61">
        <f>AA10/5</f>
        <v>11</v>
      </c>
      <c r="AC10" s="63"/>
    </row>
    <row r="11" spans="1:29" ht="9.9499999999999993" customHeight="1">
      <c r="A11" s="734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40"/>
      <c r="V11" s="32" t="s">
        <v>404</v>
      </c>
      <c r="W11" s="33"/>
      <c r="X11" s="33"/>
      <c r="Y11" s="34"/>
      <c r="AC11" s="63"/>
    </row>
    <row r="12" spans="1:29" ht="9.9499999999999993" customHeight="1">
      <c r="A12" s="734"/>
      <c r="B12" s="751" t="s">
        <v>11</v>
      </c>
      <c r="C12" s="242" t="s">
        <v>641</v>
      </c>
      <c r="D12" s="541"/>
      <c r="E12" s="740"/>
      <c r="F12" s="242" t="s">
        <v>642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192</v>
      </c>
      <c r="W12" s="80"/>
      <c r="X12" s="80"/>
      <c r="Y12" s="80"/>
    </row>
    <row r="13" spans="1:29" ht="9.9499999999999993" customHeight="1">
      <c r="A13" s="734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</v>
      </c>
      <c r="V13" s="12"/>
      <c r="W13" s="313">
        <v>30</v>
      </c>
      <c r="X13" s="313">
        <v>58</v>
      </c>
      <c r="Y13" s="313">
        <v>2</v>
      </c>
      <c r="Z13" s="62">
        <f>W13*45+(X13+Y13)*60</f>
        <v>4950</v>
      </c>
      <c r="AA13" s="61">
        <f>Z13/45</f>
        <v>110</v>
      </c>
      <c r="AB13" s="61">
        <f>AA13/6</f>
        <v>18.333333333333332</v>
      </c>
      <c r="AC13" s="17">
        <f>15*6+5*4</f>
        <v>110</v>
      </c>
    </row>
    <row r="14" spans="1:29" ht="9.9499999999999993" customHeight="1">
      <c r="A14" s="725"/>
      <c r="B14" s="739"/>
      <c r="C14" s="235" t="s">
        <v>263</v>
      </c>
      <c r="D14" s="525"/>
      <c r="E14" s="740"/>
      <c r="F14" s="349" t="s">
        <v>87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642" t="s">
        <v>402</v>
      </c>
      <c r="W14" s="92"/>
      <c r="X14" s="92"/>
      <c r="Y14" s="92"/>
    </row>
    <row r="15" spans="1:29" ht="9.9499999999999993" customHeight="1">
      <c r="A15" s="757" t="s">
        <v>12</v>
      </c>
      <c r="B15" s="751" t="s">
        <v>10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743"/>
      <c r="U15" s="47"/>
      <c r="V15" s="320" t="s">
        <v>193</v>
      </c>
      <c r="W15" s="48"/>
      <c r="X15" s="48"/>
      <c r="Y15" s="49"/>
    </row>
    <row r="16" spans="1:29" ht="9.9499999999999993" customHeight="1">
      <c r="A16" s="734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743"/>
      <c r="U16" s="50">
        <f>W16/15+(X16+Y16)/30</f>
        <v>4</v>
      </c>
      <c r="V16" s="56"/>
      <c r="W16" s="313">
        <v>30</v>
      </c>
      <c r="X16" s="313">
        <v>58</v>
      </c>
      <c r="Y16" s="313">
        <v>2</v>
      </c>
      <c r="Z16" s="62">
        <f>W16*45+(X16+Y16)*60</f>
        <v>4950</v>
      </c>
      <c r="AA16" s="61">
        <f>Z16/45</f>
        <v>110</v>
      </c>
      <c r="AB16" s="61">
        <f>AA16/5</f>
        <v>22</v>
      </c>
      <c r="AC16" s="17">
        <f>9+14</f>
        <v>23</v>
      </c>
    </row>
    <row r="17" spans="1:29" ht="9.9499999999999993" customHeight="1">
      <c r="A17" s="734"/>
      <c r="B17" s="739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743"/>
      <c r="U17" s="51"/>
      <c r="V17" s="52" t="s">
        <v>404</v>
      </c>
      <c r="W17" s="53"/>
      <c r="X17" s="53"/>
      <c r="Y17" s="54"/>
    </row>
    <row r="18" spans="1:29" ht="9.9499999999999993" customHeight="1">
      <c r="A18" s="734"/>
      <c r="B18" s="751" t="s">
        <v>11</v>
      </c>
      <c r="C18" s="561" t="s">
        <v>687</v>
      </c>
      <c r="D18" s="333"/>
      <c r="E18" s="332" t="s">
        <v>685</v>
      </c>
      <c r="F18" s="333"/>
      <c r="G18" s="333"/>
      <c r="H18" s="202"/>
      <c r="I18" s="202"/>
      <c r="J18" s="202"/>
      <c r="K18" s="202"/>
      <c r="L18" s="202"/>
      <c r="M18" s="202"/>
      <c r="N18" s="332"/>
      <c r="O18" s="202"/>
      <c r="P18" s="202"/>
      <c r="Q18" s="262" t="s">
        <v>688</v>
      </c>
      <c r="R18" s="244"/>
      <c r="S18" s="196"/>
      <c r="T18" s="743"/>
      <c r="U18" s="41"/>
      <c r="V18" s="324" t="s">
        <v>194</v>
      </c>
      <c r="W18" s="75"/>
      <c r="X18" s="75"/>
      <c r="Y18" s="42"/>
    </row>
    <row r="19" spans="1:29" ht="9.9499999999999993" customHeight="1">
      <c r="A19" s="734"/>
      <c r="B19" s="738"/>
      <c r="C19" s="340"/>
      <c r="D19" s="335"/>
      <c r="E19" s="203"/>
      <c r="F19" s="335"/>
      <c r="G19" s="335"/>
      <c r="H19" s="203"/>
      <c r="I19" s="203"/>
      <c r="J19" s="203"/>
      <c r="K19" s="203"/>
      <c r="L19" s="203"/>
      <c r="M19" s="203"/>
      <c r="N19" s="203"/>
      <c r="O19" s="203"/>
      <c r="P19" s="203"/>
      <c r="Q19" s="225"/>
      <c r="R19" s="247"/>
      <c r="S19" s="198"/>
      <c r="T19" s="743"/>
      <c r="U19" s="43">
        <f>W19/15+(X19+Y19)/30</f>
        <v>4</v>
      </c>
      <c r="V19" s="44"/>
      <c r="W19" s="325">
        <v>30</v>
      </c>
      <c r="X19" s="325">
        <v>58</v>
      </c>
      <c r="Y19" s="325">
        <v>2</v>
      </c>
      <c r="Z19" s="62">
        <f>W19*45+(X19+Y19)*60</f>
        <v>4950</v>
      </c>
      <c r="AA19" s="61">
        <f>Z19/45</f>
        <v>110</v>
      </c>
      <c r="AB19" s="61">
        <f>AA19/5</f>
        <v>22</v>
      </c>
      <c r="AC19" s="17">
        <f>17+9-4</f>
        <v>22</v>
      </c>
    </row>
    <row r="20" spans="1:29" ht="9.9499999999999993" customHeight="1">
      <c r="A20" s="725"/>
      <c r="B20" s="739"/>
      <c r="C20" s="258" t="s">
        <v>87</v>
      </c>
      <c r="D20" s="337"/>
      <c r="E20" s="434" t="s">
        <v>610</v>
      </c>
      <c r="F20" s="337"/>
      <c r="G20" s="337"/>
      <c r="H20" s="205"/>
      <c r="I20" s="205"/>
      <c r="J20" s="205"/>
      <c r="K20" s="205"/>
      <c r="L20" s="205"/>
      <c r="M20" s="205"/>
      <c r="N20" s="434"/>
      <c r="O20" s="205"/>
      <c r="P20" s="205"/>
      <c r="Q20" s="491" t="s">
        <v>87</v>
      </c>
      <c r="R20" s="250"/>
      <c r="S20" s="200"/>
      <c r="T20" s="743"/>
      <c r="U20" s="45"/>
      <c r="V20" s="46" t="s">
        <v>405</v>
      </c>
      <c r="W20" s="76"/>
      <c r="X20" s="76"/>
      <c r="Y20" s="77"/>
    </row>
    <row r="21" spans="1:29" ht="9.9499999999999993" customHeight="1">
      <c r="A21" s="757" t="s">
        <v>13</v>
      </c>
      <c r="B21" s="751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9" ht="9.9499999999999993" customHeight="1">
      <c r="A22" s="734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0</v>
      </c>
      <c r="V22" s="44"/>
      <c r="W22" s="309"/>
      <c r="X22" s="309"/>
      <c r="Y22" s="309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9" ht="9.9499999999999993" customHeight="1">
      <c r="A23" s="734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9" ht="9.9499999999999993" customHeight="1">
      <c r="A24" s="734"/>
      <c r="B24" s="751" t="s">
        <v>11</v>
      </c>
      <c r="C24" s="262"/>
      <c r="D24" s="242" t="s">
        <v>406</v>
      </c>
      <c r="E24" s="224"/>
      <c r="F24" s="262"/>
      <c r="G24" s="224"/>
      <c r="H24" s="242"/>
      <c r="I24" s="242"/>
      <c r="J24" s="242"/>
      <c r="K24" s="262"/>
      <c r="L24" s="242"/>
      <c r="M24" s="262" t="s">
        <v>695</v>
      </c>
      <c r="N24" s="196"/>
      <c r="O24" s="196"/>
      <c r="P24" s="202"/>
      <c r="Q24" s="202"/>
      <c r="R24" s="263"/>
      <c r="S24" s="266"/>
      <c r="T24" s="743"/>
      <c r="U24" s="66"/>
      <c r="V24" s="326"/>
      <c r="W24" s="67"/>
      <c r="X24" s="67"/>
      <c r="Y24" s="68"/>
    </row>
    <row r="25" spans="1:29" ht="9.9499999999999993" customHeight="1">
      <c r="A25" s="734"/>
      <c r="B25" s="738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198"/>
      <c r="O25" s="198"/>
      <c r="P25" s="203"/>
      <c r="Q25" s="203"/>
      <c r="R25" s="264"/>
      <c r="S25" s="203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25"/>
      <c r="B26" s="739"/>
      <c r="C26" s="491"/>
      <c r="D26" s="349" t="s">
        <v>87</v>
      </c>
      <c r="E26" s="269"/>
      <c r="F26" s="269"/>
      <c r="G26" s="269"/>
      <c r="H26" s="269"/>
      <c r="I26" s="269"/>
      <c r="J26" s="269"/>
      <c r="K26" s="269"/>
      <c r="L26" s="269"/>
      <c r="M26" s="491" t="s">
        <v>87</v>
      </c>
      <c r="N26" s="200"/>
      <c r="O26" s="200"/>
      <c r="P26" s="200"/>
      <c r="Q26" s="200"/>
      <c r="R26" s="250"/>
      <c r="S26" s="200"/>
      <c r="T26" s="743"/>
      <c r="U26" s="71"/>
      <c r="V26" s="72"/>
      <c r="W26" s="73"/>
      <c r="X26" s="73"/>
      <c r="Y26" s="74"/>
    </row>
    <row r="27" spans="1:29" ht="9.9499999999999993" customHeight="1">
      <c r="A27" s="757" t="s">
        <v>14</v>
      </c>
      <c r="B27" s="751" t="s">
        <v>10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743"/>
      <c r="U27" s="38"/>
      <c r="V27" s="65"/>
      <c r="W27" s="29"/>
      <c r="X27" s="29"/>
      <c r="Y27" s="30"/>
    </row>
    <row r="28" spans="1:29" ht="9.9499999999999993" customHeight="1">
      <c r="A28" s="734"/>
      <c r="B28" s="73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4"/>
      <c r="B29" s="739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743"/>
      <c r="U29" s="40"/>
      <c r="V29" s="32"/>
      <c r="W29" s="33"/>
      <c r="X29" s="33"/>
      <c r="Y29" s="34"/>
      <c r="AB29" s="64">
        <f>SUM(AB10:AB28)</f>
        <v>73.333333333333329</v>
      </c>
    </row>
    <row r="30" spans="1:29" ht="9.9499999999999993" customHeight="1">
      <c r="A30" s="734"/>
      <c r="B30" s="751" t="s">
        <v>11</v>
      </c>
      <c r="C30" s="499" t="s">
        <v>689</v>
      </c>
      <c r="D30" s="202"/>
      <c r="E30" s="202"/>
      <c r="F30" s="332"/>
      <c r="G30" s="202"/>
      <c r="H30" s="262"/>
      <c r="I30" s="262" t="s">
        <v>695</v>
      </c>
      <c r="J30" s="196"/>
      <c r="K30" s="196"/>
      <c r="L30" s="195"/>
      <c r="M30" s="242"/>
      <c r="N30" s="195"/>
      <c r="O30" s="196"/>
      <c r="P30" s="196"/>
      <c r="Q30" s="196"/>
      <c r="R30" s="244"/>
      <c r="S30" s="196"/>
      <c r="T30" s="743"/>
      <c r="U30" s="11"/>
      <c r="V30" s="8"/>
      <c r="W30" s="16"/>
      <c r="X30" s="16"/>
      <c r="Y30" s="1"/>
    </row>
    <row r="31" spans="1:29" ht="9.9499999999999993" customHeight="1">
      <c r="A31" s="734"/>
      <c r="B31" s="738"/>
      <c r="C31" s="203"/>
      <c r="D31" s="203"/>
      <c r="E31" s="203"/>
      <c r="F31" s="203"/>
      <c r="G31" s="203"/>
      <c r="H31" s="225"/>
      <c r="I31" s="198"/>
      <c r="J31" s="198"/>
      <c r="K31" s="198"/>
      <c r="L31" s="197"/>
      <c r="M31" s="245"/>
      <c r="N31" s="198"/>
      <c r="O31" s="198"/>
      <c r="P31" s="198"/>
      <c r="Q31" s="198"/>
      <c r="R31" s="247"/>
      <c r="S31" s="198"/>
      <c r="T31" s="743"/>
      <c r="U31" s="9"/>
      <c r="V31" s="4"/>
      <c r="W31" s="5"/>
      <c r="X31" s="5"/>
      <c r="Y31" s="2"/>
    </row>
    <row r="32" spans="1:29" ht="9.9499999999999993" customHeight="1">
      <c r="A32" s="725"/>
      <c r="B32" s="739"/>
      <c r="C32" s="434" t="s">
        <v>610</v>
      </c>
      <c r="D32" s="205"/>
      <c r="E32" s="205"/>
      <c r="F32" s="565"/>
      <c r="G32" s="205"/>
      <c r="H32" s="491"/>
      <c r="I32" s="491" t="s">
        <v>87</v>
      </c>
      <c r="J32" s="200"/>
      <c r="K32" s="200"/>
      <c r="L32" s="200"/>
      <c r="M32" s="273"/>
      <c r="N32" s="200"/>
      <c r="O32" s="200"/>
      <c r="P32" s="200"/>
      <c r="Q32" s="200"/>
      <c r="R32" s="250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57" t="s">
        <v>15</v>
      </c>
      <c r="B33" s="751" t="s">
        <v>10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743"/>
      <c r="U33" s="11"/>
      <c r="V33" s="8"/>
      <c r="W33" s="16"/>
      <c r="X33" s="16"/>
      <c r="Y33" s="1"/>
    </row>
    <row r="34" spans="1:25" ht="9.9499999999999993" customHeight="1">
      <c r="A34" s="734"/>
      <c r="B34" s="738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4"/>
      <c r="B35" s="739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743"/>
      <c r="U35" s="10"/>
      <c r="V35" s="6"/>
      <c r="W35" s="7"/>
      <c r="X35" s="7"/>
      <c r="Y35" s="3"/>
    </row>
    <row r="36" spans="1:25" ht="9.9499999999999993" customHeight="1">
      <c r="A36" s="734"/>
      <c r="B36" s="751" t="s">
        <v>11</v>
      </c>
      <c r="C36" s="562" t="s">
        <v>688</v>
      </c>
      <c r="D36" s="251" t="s">
        <v>409</v>
      </c>
      <c r="E36" s="561"/>
      <c r="F36" s="251"/>
      <c r="G36" s="251"/>
      <c r="H36" s="251"/>
      <c r="I36" s="251"/>
      <c r="J36" s="251"/>
      <c r="K36" s="251"/>
      <c r="L36" s="252"/>
      <c r="M36" s="252"/>
      <c r="N36" s="478"/>
      <c r="O36" s="202"/>
      <c r="P36" s="332" t="s">
        <v>689</v>
      </c>
      <c r="Q36" s="332"/>
      <c r="R36" s="263"/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4"/>
      <c r="B37" s="738"/>
      <c r="C37" s="225"/>
      <c r="D37" s="255"/>
      <c r="E37" s="254"/>
      <c r="F37" s="255"/>
      <c r="G37" s="255"/>
      <c r="H37" s="255"/>
      <c r="I37" s="254"/>
      <c r="J37" s="254"/>
      <c r="K37" s="340"/>
      <c r="L37" s="255"/>
      <c r="M37" s="255"/>
      <c r="N37" s="225"/>
      <c r="O37" s="203"/>
      <c r="P37" s="203"/>
      <c r="Q37" s="203"/>
      <c r="R37" s="264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25"/>
      <c r="B38" s="739"/>
      <c r="C38" s="560" t="s">
        <v>610</v>
      </c>
      <c r="D38" s="258" t="s">
        <v>87</v>
      </c>
      <c r="E38" s="259"/>
      <c r="F38" s="564"/>
      <c r="G38" s="564"/>
      <c r="H38" s="564"/>
      <c r="I38" s="258"/>
      <c r="J38" s="258"/>
      <c r="K38" s="257"/>
      <c r="L38" s="259"/>
      <c r="M38" s="259"/>
      <c r="N38" s="349"/>
      <c r="O38" s="200"/>
      <c r="P38" s="434" t="s">
        <v>610</v>
      </c>
      <c r="Q38" s="434"/>
      <c r="R38" s="566"/>
      <c r="S38" s="205"/>
      <c r="T38" s="743"/>
      <c r="U38" s="10"/>
      <c r="V38" s="6"/>
      <c r="W38" s="7"/>
      <c r="X38" s="3"/>
      <c r="Y38" s="3"/>
    </row>
    <row r="39" spans="1:25" ht="9.9499999999999993" customHeight="1">
      <c r="A39" s="757" t="s">
        <v>16</v>
      </c>
      <c r="B39" s="751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4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4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4"/>
      <c r="B42" s="751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4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25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7"/>
      <c r="S45" s="747"/>
      <c r="T45" s="747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557"/>
      <c r="L46" s="557"/>
      <c r="M46" s="557"/>
      <c r="N46" s="557"/>
      <c r="O46" s="557"/>
      <c r="P46" s="22"/>
      <c r="Q46" s="22"/>
      <c r="R46" s="22"/>
      <c r="S46" s="22"/>
      <c r="T46" s="23"/>
      <c r="U46" s="22"/>
      <c r="V46" s="557" t="s">
        <v>26</v>
      </c>
      <c r="W46" s="22"/>
      <c r="X46" s="22"/>
      <c r="Y46" s="22"/>
    </row>
    <row r="47" spans="1:25" ht="15.95" customHeight="1">
      <c r="A47" s="21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9" t="s">
        <v>191</v>
      </c>
      <c r="W52" s="313">
        <v>15</v>
      </c>
      <c r="X52" s="313">
        <v>29</v>
      </c>
      <c r="Y52" s="313">
        <v>1</v>
      </c>
    </row>
    <row r="53" spans="1:29" ht="18" hidden="1" customHeight="1">
      <c r="V53" s="299" t="s">
        <v>192</v>
      </c>
      <c r="W53" s="313">
        <v>30</v>
      </c>
      <c r="X53" s="313">
        <v>58</v>
      </c>
      <c r="Y53" s="313">
        <v>2</v>
      </c>
    </row>
    <row r="54" spans="1:29" ht="18" hidden="1" customHeight="1">
      <c r="V54" s="299" t="s">
        <v>193</v>
      </c>
      <c r="W54" s="313">
        <v>30</v>
      </c>
      <c r="X54" s="313">
        <v>58</v>
      </c>
      <c r="Y54" s="313">
        <v>2</v>
      </c>
    </row>
    <row r="55" spans="1:29" ht="18" hidden="1" customHeight="1">
      <c r="V55" s="300" t="s">
        <v>194</v>
      </c>
      <c r="W55" s="313">
        <v>30</v>
      </c>
      <c r="X55" s="313">
        <v>58</v>
      </c>
      <c r="Y55" s="313">
        <v>2</v>
      </c>
    </row>
    <row r="56" spans="1:29" ht="18" hidden="1" customHeight="1">
      <c r="V56" s="19" t="s">
        <v>683</v>
      </c>
    </row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ht="18" customHeight="1"/>
    <row r="63" spans="1:29" ht="18" customHeight="1"/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  <row r="140" spans="26:29" s="19" customFormat="1" ht="18" customHeight="1">
      <c r="Z140" s="17"/>
      <c r="AA140" s="17"/>
      <c r="AB140" s="17"/>
      <c r="AC140" s="17"/>
    </row>
    <row r="141" spans="26:29" s="19" customFormat="1" ht="18" customHeight="1">
      <c r="Z141" s="17"/>
      <c r="AA141" s="17"/>
      <c r="AB141" s="17"/>
      <c r="AC141" s="17"/>
    </row>
  </sheetData>
  <mergeCells count="46">
    <mergeCell ref="B48:J48"/>
    <mergeCell ref="H3:U3"/>
    <mergeCell ref="V3:Y3"/>
    <mergeCell ref="A1:G1"/>
    <mergeCell ref="H1:U2"/>
    <mergeCell ref="V1:Y1"/>
    <mergeCell ref="A2:G2"/>
    <mergeCell ref="V2:Y2"/>
    <mergeCell ref="W5:Y6"/>
    <mergeCell ref="A6:B6"/>
    <mergeCell ref="A7:B8"/>
    <mergeCell ref="W7:W8"/>
    <mergeCell ref="X7:X8"/>
    <mergeCell ref="Y7:Y8"/>
    <mergeCell ref="A5:B5"/>
    <mergeCell ref="D5:H5"/>
    <mergeCell ref="B12:B14"/>
    <mergeCell ref="V5:V8"/>
    <mergeCell ref="A27:A32"/>
    <mergeCell ref="B27:B29"/>
    <mergeCell ref="B30:B32"/>
    <mergeCell ref="A9:A14"/>
    <mergeCell ref="B9:B11"/>
    <mergeCell ref="I5:L5"/>
    <mergeCell ref="M5:Q5"/>
    <mergeCell ref="R5:T5"/>
    <mergeCell ref="U5:U8"/>
    <mergeCell ref="E9:E14"/>
    <mergeCell ref="K9:K14"/>
    <mergeCell ref="Q9:Q14"/>
    <mergeCell ref="A45:Y45"/>
    <mergeCell ref="B46:J46"/>
    <mergeCell ref="B50:J50"/>
    <mergeCell ref="A33:A38"/>
    <mergeCell ref="B33:B35"/>
    <mergeCell ref="B36:B38"/>
    <mergeCell ref="A39:A44"/>
    <mergeCell ref="B39:B41"/>
    <mergeCell ref="B42:B44"/>
    <mergeCell ref="T9:T44"/>
    <mergeCell ref="A15:A20"/>
    <mergeCell ref="B15:B17"/>
    <mergeCell ref="B18:B20"/>
    <mergeCell ref="A21:A26"/>
    <mergeCell ref="B21:B23"/>
    <mergeCell ref="B24:B26"/>
  </mergeCells>
  <pageMargins left="0.5" right="0" top="0.35" bottom="0" header="0" footer="0"/>
  <pageSetup paperSize="9" scale="9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5BA19-F840-4AA8-9131-B721DE87DD3B}">
  <sheetPr>
    <tabColor rgb="FF0070C0"/>
  </sheetPr>
  <dimension ref="A1:AC141"/>
  <sheetViews>
    <sheetView topLeftCell="A4" zoomScaleNormal="100" zoomScaleSheetLayoutView="85" workbookViewId="0">
      <selection activeCell="P31" sqref="P31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9" style="17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254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601</v>
      </c>
      <c r="W3" s="706"/>
      <c r="X3" s="706"/>
      <c r="Y3" s="706"/>
    </row>
    <row r="4" spans="1:29" ht="14.1" customHeight="1">
      <c r="A4" s="18"/>
      <c r="B4" s="18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201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2</v>
      </c>
      <c r="V10" s="27"/>
      <c r="W10" s="314">
        <v>15</v>
      </c>
      <c r="X10" s="314">
        <v>29</v>
      </c>
      <c r="Y10" s="314">
        <v>1</v>
      </c>
      <c r="Z10" s="62">
        <f>W10*45+(X10+Y10)*60</f>
        <v>2475</v>
      </c>
      <c r="AA10" s="61">
        <f>Z10/45</f>
        <v>55</v>
      </c>
      <c r="AB10" s="61">
        <f>AA10/5</f>
        <v>11</v>
      </c>
      <c r="AC10" s="63"/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268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42" t="s">
        <v>641</v>
      </c>
      <c r="D12" s="541"/>
      <c r="E12" s="740"/>
      <c r="F12" s="242" t="s">
        <v>646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202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3</v>
      </c>
      <c r="V13" s="12"/>
      <c r="W13" s="315">
        <v>30</v>
      </c>
      <c r="X13" s="315">
        <v>29</v>
      </c>
      <c r="Y13" s="315">
        <v>1</v>
      </c>
      <c r="Z13" s="62">
        <f>W13*45+(X13+Y13)*60</f>
        <v>3150</v>
      </c>
      <c r="AA13" s="61">
        <f>Z13/45</f>
        <v>70</v>
      </c>
      <c r="AB13" s="61">
        <f>AA13/5</f>
        <v>14</v>
      </c>
    </row>
    <row r="14" spans="1:29" ht="9.9499999999999993" customHeight="1">
      <c r="A14" s="736"/>
      <c r="B14" s="739"/>
      <c r="C14" s="339" t="s">
        <v>263</v>
      </c>
      <c r="D14" s="525"/>
      <c r="E14" s="740"/>
      <c r="F14" s="349" t="s">
        <v>85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266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203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3</v>
      </c>
      <c r="V16" s="56"/>
      <c r="W16" s="315">
        <v>30</v>
      </c>
      <c r="X16" s="315">
        <v>29</v>
      </c>
      <c r="Y16" s="315">
        <v>1</v>
      </c>
      <c r="Z16" s="62">
        <f>W16*45+(X16+Y16)*60</f>
        <v>3150</v>
      </c>
      <c r="AA16" s="61">
        <f>Z16/45</f>
        <v>70</v>
      </c>
      <c r="AB16" s="61">
        <f>AA16/5</f>
        <v>14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266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332" t="s">
        <v>262</v>
      </c>
      <c r="D18" s="333"/>
      <c r="E18" s="333"/>
      <c r="F18" s="333"/>
      <c r="G18" s="333"/>
      <c r="H18" s="202"/>
      <c r="I18" s="202"/>
      <c r="J18" s="202"/>
      <c r="K18" s="202"/>
      <c r="L18" s="202"/>
      <c r="M18" s="202"/>
      <c r="N18" s="202"/>
      <c r="O18" s="202"/>
      <c r="P18" s="202"/>
      <c r="Q18" s="271" t="s">
        <v>701</v>
      </c>
      <c r="R18" s="263"/>
      <c r="S18" s="449"/>
      <c r="T18" s="743"/>
      <c r="U18" s="38"/>
      <c r="V18" s="322" t="s">
        <v>204</v>
      </c>
      <c r="W18" s="29"/>
      <c r="X18" s="29"/>
      <c r="Y18" s="30"/>
    </row>
    <row r="19" spans="1:28" ht="9.9499999999999993" customHeight="1">
      <c r="A19" s="735"/>
      <c r="B19" s="738"/>
      <c r="C19" s="334"/>
      <c r="D19" s="335"/>
      <c r="E19" s="335"/>
      <c r="F19" s="335"/>
      <c r="G19" s="335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64"/>
      <c r="S19" s="203"/>
      <c r="T19" s="743"/>
      <c r="U19" s="39">
        <f>W19/15+(X19+Y19)/30</f>
        <v>2</v>
      </c>
      <c r="V19" s="31"/>
      <c r="W19" s="315">
        <v>15</v>
      </c>
      <c r="X19" s="315">
        <v>29</v>
      </c>
      <c r="Y19" s="315">
        <v>1</v>
      </c>
      <c r="Z19" s="62">
        <f>W19*45+(X19+Y19)*60</f>
        <v>2475</v>
      </c>
      <c r="AA19" s="61">
        <f>Z19/45</f>
        <v>55</v>
      </c>
      <c r="AB19" s="61">
        <f>AA19/5</f>
        <v>11</v>
      </c>
    </row>
    <row r="20" spans="1:28" ht="9.9499999999999993" customHeight="1">
      <c r="A20" s="736"/>
      <c r="B20" s="739"/>
      <c r="C20" s="336" t="s">
        <v>88</v>
      </c>
      <c r="D20" s="337"/>
      <c r="E20" s="337"/>
      <c r="F20" s="337"/>
      <c r="G20" s="337"/>
      <c r="H20" s="205"/>
      <c r="I20" s="205"/>
      <c r="J20" s="205"/>
      <c r="K20" s="205"/>
      <c r="L20" s="205"/>
      <c r="M20" s="205"/>
      <c r="N20" s="205"/>
      <c r="O20" s="205"/>
      <c r="P20" s="205"/>
      <c r="Q20" s="411" t="s">
        <v>85</v>
      </c>
      <c r="R20" s="338"/>
      <c r="S20" s="411"/>
      <c r="T20" s="743"/>
      <c r="U20" s="40"/>
      <c r="V20" s="32" t="s">
        <v>264</v>
      </c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 t="s">
        <v>205</v>
      </c>
      <c r="W21" s="75"/>
      <c r="X21" s="75"/>
      <c r="Y21" s="42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3</v>
      </c>
      <c r="V22" s="44"/>
      <c r="W22" s="315">
        <v>30</v>
      </c>
      <c r="X22" s="315">
        <v>29</v>
      </c>
      <c r="Y22" s="315">
        <v>1</v>
      </c>
      <c r="Z22" s="62">
        <f>W22*45+(X22+Y22)*60</f>
        <v>3150</v>
      </c>
      <c r="AA22" s="61">
        <f>Z22/45</f>
        <v>70</v>
      </c>
      <c r="AB22" s="61">
        <f>AA22/5</f>
        <v>14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 t="s">
        <v>261</v>
      </c>
      <c r="W23" s="76"/>
      <c r="X23" s="76"/>
      <c r="Y23" s="77"/>
    </row>
    <row r="24" spans="1:28" ht="9.9499999999999993" customHeight="1">
      <c r="A24" s="735"/>
      <c r="B24" s="737" t="s">
        <v>11</v>
      </c>
      <c r="C24" s="262" t="s">
        <v>267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62"/>
      <c r="N24" s="196"/>
      <c r="O24" s="242"/>
      <c r="P24" s="202"/>
      <c r="Q24" s="202"/>
      <c r="R24" s="263"/>
      <c r="S24" s="202"/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198"/>
      <c r="N25" s="198"/>
      <c r="O25" s="198"/>
      <c r="P25" s="203"/>
      <c r="Q25" s="203"/>
      <c r="R25" s="264"/>
      <c r="S25" s="203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70" t="s">
        <v>774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00"/>
      <c r="N26" s="200"/>
      <c r="O26" s="204"/>
      <c r="P26" s="200"/>
      <c r="Q26" s="200"/>
      <c r="R26" s="250"/>
      <c r="S26" s="200"/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64</v>
      </c>
    </row>
    <row r="30" spans="1:28" ht="9.9499999999999993" customHeight="1">
      <c r="A30" s="735"/>
      <c r="B30" s="737" t="s">
        <v>11</v>
      </c>
      <c r="C30" s="654" t="s">
        <v>701</v>
      </c>
      <c r="D30" s="196"/>
      <c r="E30" s="262" t="s">
        <v>775</v>
      </c>
      <c r="F30" s="196"/>
      <c r="G30" s="196"/>
      <c r="H30" s="196"/>
      <c r="I30" s="272"/>
      <c r="J30" s="478" t="s">
        <v>738</v>
      </c>
      <c r="K30" s="196"/>
      <c r="L30" s="271" t="s">
        <v>701</v>
      </c>
      <c r="M30" s="242"/>
      <c r="N30" s="271"/>
      <c r="O30" s="196"/>
      <c r="P30" s="196"/>
      <c r="Q30" s="196"/>
      <c r="R30" s="244"/>
      <c r="S30" s="196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197"/>
      <c r="D31" s="198"/>
      <c r="E31" s="225"/>
      <c r="F31" s="198"/>
      <c r="G31" s="198"/>
      <c r="H31" s="198"/>
      <c r="I31" s="198"/>
      <c r="J31" s="198"/>
      <c r="K31" s="198"/>
      <c r="L31" s="198"/>
      <c r="M31" s="245"/>
      <c r="N31" s="198"/>
      <c r="O31" s="198"/>
      <c r="P31" s="198"/>
      <c r="Q31" s="198"/>
      <c r="R31" s="247"/>
      <c r="S31" s="198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68" t="s">
        <v>85</v>
      </c>
      <c r="D32" s="200"/>
      <c r="E32" s="270" t="s">
        <v>774</v>
      </c>
      <c r="F32" s="200"/>
      <c r="G32" s="200"/>
      <c r="H32" s="200"/>
      <c r="I32" s="200"/>
      <c r="J32" s="204" t="s">
        <v>85</v>
      </c>
      <c r="K32" s="200"/>
      <c r="L32" s="199" t="s">
        <v>85</v>
      </c>
      <c r="M32" s="273"/>
      <c r="N32" s="199"/>
      <c r="O32" s="200"/>
      <c r="P32" s="200"/>
      <c r="Q32" s="200"/>
      <c r="R32" s="250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51" t="s">
        <v>265</v>
      </c>
      <c r="D36" s="251"/>
      <c r="E36" s="251"/>
      <c r="F36" s="251"/>
      <c r="G36" s="251"/>
      <c r="H36" s="251"/>
      <c r="I36" s="251"/>
      <c r="J36" s="251"/>
      <c r="K36" s="251"/>
      <c r="L36" s="252"/>
      <c r="M36" s="252"/>
      <c r="N36" s="271" t="s">
        <v>269</v>
      </c>
      <c r="O36" s="252"/>
      <c r="P36" s="252"/>
      <c r="Q36" s="277"/>
      <c r="R36" s="277"/>
      <c r="S36" s="25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54"/>
      <c r="D37" s="254"/>
      <c r="E37" s="254"/>
      <c r="F37" s="254"/>
      <c r="G37" s="254"/>
      <c r="H37" s="254"/>
      <c r="I37" s="254"/>
      <c r="J37" s="254"/>
      <c r="K37" s="340"/>
      <c r="L37" s="255"/>
      <c r="M37" s="255"/>
      <c r="N37" s="255"/>
      <c r="O37" s="255"/>
      <c r="P37" s="255"/>
      <c r="Q37" s="341"/>
      <c r="R37" s="341"/>
      <c r="S37" s="255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58" t="s">
        <v>85</v>
      </c>
      <c r="D38" s="258"/>
      <c r="E38" s="258"/>
      <c r="F38" s="258"/>
      <c r="G38" s="258"/>
      <c r="H38" s="258"/>
      <c r="I38" s="258"/>
      <c r="J38" s="258"/>
      <c r="K38" s="257"/>
      <c r="L38" s="259"/>
      <c r="M38" s="259"/>
      <c r="N38" s="268" t="s">
        <v>85</v>
      </c>
      <c r="O38" s="259"/>
      <c r="P38" s="259"/>
      <c r="Q38" s="342"/>
      <c r="R38" s="279"/>
      <c r="S38" s="25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89" t="s">
        <v>201</v>
      </c>
      <c r="W52" s="314">
        <v>15</v>
      </c>
      <c r="X52" s="314">
        <v>29</v>
      </c>
      <c r="Y52" s="314">
        <v>1</v>
      </c>
    </row>
    <row r="53" spans="1:29" ht="18" hidden="1" customHeight="1">
      <c r="V53" s="289" t="s">
        <v>202</v>
      </c>
      <c r="W53" s="315">
        <v>30</v>
      </c>
      <c r="X53" s="315">
        <v>29</v>
      </c>
      <c r="Y53" s="315">
        <v>1</v>
      </c>
    </row>
    <row r="54" spans="1:29" ht="18" hidden="1" customHeight="1">
      <c r="V54" s="289" t="s">
        <v>203</v>
      </c>
      <c r="W54" s="315">
        <v>30</v>
      </c>
      <c r="X54" s="315">
        <v>29</v>
      </c>
      <c r="Y54" s="315">
        <v>1</v>
      </c>
    </row>
    <row r="55" spans="1:29" ht="18" hidden="1" customHeight="1">
      <c r="V55" s="289" t="s">
        <v>204</v>
      </c>
      <c r="W55" s="315">
        <v>15</v>
      </c>
      <c r="X55" s="315">
        <v>29</v>
      </c>
      <c r="Y55" s="315">
        <v>1</v>
      </c>
    </row>
    <row r="56" spans="1:29" ht="18" hidden="1" customHeight="1">
      <c r="V56" s="289" t="s">
        <v>205</v>
      </c>
      <c r="W56" s="315">
        <v>30</v>
      </c>
      <c r="X56" s="315">
        <v>29</v>
      </c>
      <c r="Y56" s="315">
        <v>1</v>
      </c>
    </row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ht="18" customHeight="1"/>
    <row r="63" spans="1:29" ht="18" customHeight="1"/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  <row r="140" spans="26:29" s="19" customFormat="1" ht="18" customHeight="1">
      <c r="Z140" s="17"/>
      <c r="AA140" s="17"/>
      <c r="AB140" s="17"/>
      <c r="AC140" s="17"/>
    </row>
    <row r="141" spans="26:29" s="19" customFormat="1" ht="18" customHeight="1">
      <c r="Z141" s="17"/>
      <c r="AA141" s="17"/>
      <c r="AB141" s="17"/>
      <c r="AC141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2C07-0770-4FA4-B096-8F472FAC5988}">
  <sheetPr>
    <tabColor theme="9" tint="-0.499984740745262"/>
  </sheetPr>
  <dimension ref="A1:AE139"/>
  <sheetViews>
    <sheetView topLeftCell="A4"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31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257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31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31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599</v>
      </c>
      <c r="W3" s="706"/>
      <c r="X3" s="706"/>
      <c r="Y3" s="706"/>
    </row>
    <row r="4" spans="1:31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31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31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31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31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31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22</v>
      </c>
      <c r="W9" s="88"/>
      <c r="X9" s="88"/>
      <c r="Y9" s="26"/>
    </row>
    <row r="10" spans="1:31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</v>
      </c>
      <c r="V10" s="27"/>
      <c r="W10" s="312">
        <v>30</v>
      </c>
      <c r="X10" s="312">
        <v>56</v>
      </c>
      <c r="Y10" s="312">
        <v>4</v>
      </c>
      <c r="Z10" s="62">
        <f>W10*45+(X10+Y10)*60</f>
        <v>4950</v>
      </c>
      <c r="AA10" s="61">
        <f>Z10/45</f>
        <v>110</v>
      </c>
      <c r="AB10" s="61">
        <f>AA10/5</f>
        <v>22</v>
      </c>
      <c r="AC10" s="63"/>
    </row>
    <row r="11" spans="1:31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350</v>
      </c>
      <c r="W11" s="89"/>
      <c r="X11" s="89"/>
      <c r="Y11" s="90"/>
      <c r="AC11" s="63"/>
    </row>
    <row r="12" spans="1:31" ht="9.9499999999999993" customHeight="1">
      <c r="A12" s="735"/>
      <c r="B12" s="737" t="s">
        <v>11</v>
      </c>
      <c r="C12" s="262" t="s">
        <v>649</v>
      </c>
      <c r="D12" s="541"/>
      <c r="E12" s="740"/>
      <c r="F12" s="262" t="s">
        <v>648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214</v>
      </c>
      <c r="W12" s="80"/>
      <c r="X12" s="80"/>
      <c r="Y12" s="80"/>
    </row>
    <row r="13" spans="1:31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5</v>
      </c>
      <c r="V13" s="12"/>
      <c r="W13" s="307">
        <v>45</v>
      </c>
      <c r="X13" s="307">
        <v>57</v>
      </c>
      <c r="Y13" s="307">
        <v>3</v>
      </c>
      <c r="Z13" s="62">
        <f>W13*45+(X13+Y13)*60</f>
        <v>5625</v>
      </c>
      <c r="AA13" s="61">
        <f>Z13/45</f>
        <v>125</v>
      </c>
      <c r="AB13" s="61">
        <f>AA13/5</f>
        <v>25</v>
      </c>
      <c r="AC13" s="17">
        <f>15*5</f>
        <v>75</v>
      </c>
      <c r="AD13" s="17">
        <f>125-75</f>
        <v>50</v>
      </c>
      <c r="AE13" s="17">
        <f>AD13/6</f>
        <v>8.3333333333333339</v>
      </c>
    </row>
    <row r="14" spans="1:31" ht="9.9499999999999993" customHeight="1">
      <c r="A14" s="736"/>
      <c r="B14" s="739"/>
      <c r="C14" s="235" t="s">
        <v>263</v>
      </c>
      <c r="D14" s="525"/>
      <c r="E14" s="740"/>
      <c r="F14" s="346" t="s">
        <v>77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283</v>
      </c>
      <c r="W14" s="92"/>
      <c r="X14" s="92"/>
      <c r="Y14" s="92"/>
    </row>
    <row r="15" spans="1:31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215</v>
      </c>
      <c r="W15" s="48"/>
      <c r="X15" s="48"/>
      <c r="Y15" s="49"/>
    </row>
    <row r="16" spans="1:31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4</v>
      </c>
      <c r="V16" s="56"/>
      <c r="W16" s="307">
        <v>30</v>
      </c>
      <c r="X16" s="307">
        <v>58</v>
      </c>
      <c r="Y16" s="307">
        <v>2</v>
      </c>
      <c r="Z16" s="62">
        <f>W16*45+(X16+Y16)*60</f>
        <v>4950</v>
      </c>
      <c r="AA16" s="61">
        <f>Z16/45</f>
        <v>110</v>
      </c>
      <c r="AB16" s="61">
        <f>AA16/6</f>
        <v>18.333333333333332</v>
      </c>
      <c r="AC16" s="17">
        <f>17*6</f>
        <v>102</v>
      </c>
    </row>
    <row r="17" spans="1:29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279</v>
      </c>
      <c r="W17" s="53"/>
      <c r="X17" s="53"/>
      <c r="Y17" s="54"/>
    </row>
    <row r="18" spans="1:29" ht="9.9499999999999993" customHeight="1">
      <c r="A18" s="735"/>
      <c r="B18" s="737" t="s">
        <v>11</v>
      </c>
      <c r="C18" s="251" t="s">
        <v>382</v>
      </c>
      <c r="D18" s="251" t="s">
        <v>722</v>
      </c>
      <c r="E18" s="417"/>
      <c r="F18" s="417"/>
      <c r="G18" s="417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77"/>
      <c r="S18" s="647" t="s">
        <v>739</v>
      </c>
      <c r="T18" s="743"/>
      <c r="U18" s="38"/>
      <c r="V18" s="322" t="s">
        <v>216</v>
      </c>
      <c r="W18" s="29"/>
      <c r="X18" s="29"/>
      <c r="Y18" s="30"/>
    </row>
    <row r="19" spans="1:29" ht="9.9499999999999993" customHeight="1">
      <c r="A19" s="735"/>
      <c r="B19" s="738"/>
      <c r="C19" s="340"/>
      <c r="D19" s="254"/>
      <c r="E19" s="254"/>
      <c r="F19" s="254"/>
      <c r="G19" s="254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341"/>
      <c r="S19" s="535"/>
      <c r="T19" s="743"/>
      <c r="U19" s="39">
        <f>W19/15+(X19+Y19)/30</f>
        <v>3</v>
      </c>
      <c r="V19" s="31"/>
      <c r="W19" s="307">
        <v>15</v>
      </c>
      <c r="X19" s="307">
        <v>58</v>
      </c>
      <c r="Y19" s="307">
        <v>2</v>
      </c>
      <c r="Z19" s="62">
        <f>W19*45+(X19+Y19)*60</f>
        <v>4275</v>
      </c>
      <c r="AA19" s="61">
        <f>Z19/45</f>
        <v>95</v>
      </c>
      <c r="AB19" s="61">
        <f>AA19/5</f>
        <v>19</v>
      </c>
      <c r="AC19" s="17">
        <f>19-16</f>
        <v>3</v>
      </c>
    </row>
    <row r="20" spans="1:29" ht="9.9499999999999993" customHeight="1">
      <c r="A20" s="736"/>
      <c r="B20" s="739"/>
      <c r="C20" s="248" t="s">
        <v>86</v>
      </c>
      <c r="D20" s="258"/>
      <c r="E20" s="258"/>
      <c r="F20" s="258"/>
      <c r="G20" s="258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342"/>
      <c r="S20" s="646" t="s">
        <v>274</v>
      </c>
      <c r="T20" s="743"/>
      <c r="U20" s="40"/>
      <c r="V20" s="32" t="s">
        <v>282</v>
      </c>
      <c r="W20" s="33"/>
      <c r="X20" s="33"/>
      <c r="Y20" s="34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0</v>
      </c>
      <c r="V22" s="44"/>
      <c r="W22" s="315"/>
      <c r="X22" s="315"/>
      <c r="Y22" s="315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9" ht="9.9499999999999993" customHeight="1">
      <c r="A24" s="735"/>
      <c r="B24" s="737" t="s">
        <v>11</v>
      </c>
      <c r="C24" s="262" t="s">
        <v>353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5" t="s">
        <v>295</v>
      </c>
      <c r="N24" s="266"/>
      <c r="O24" s="242"/>
      <c r="P24" s="266"/>
      <c r="Q24" s="266"/>
      <c r="R24" s="350"/>
      <c r="S24" s="585" t="s">
        <v>355</v>
      </c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351"/>
      <c r="S25" s="267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346" t="s">
        <v>529</v>
      </c>
      <c r="D26" s="269"/>
      <c r="E26" s="269"/>
      <c r="F26" s="269"/>
      <c r="G26" s="269"/>
      <c r="H26" s="269"/>
      <c r="I26" s="269"/>
      <c r="J26" s="269"/>
      <c r="K26" s="269"/>
      <c r="L26" s="269"/>
      <c r="M26" s="461" t="s">
        <v>86</v>
      </c>
      <c r="N26" s="269"/>
      <c r="O26" s="269"/>
      <c r="P26" s="269"/>
      <c r="Q26" s="269"/>
      <c r="R26" s="273" t="s">
        <v>530</v>
      </c>
      <c r="S26" s="260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51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84.333333333333329</v>
      </c>
    </row>
    <row r="30" spans="1:29" ht="9.9499999999999993" customHeight="1">
      <c r="A30" s="735"/>
      <c r="B30" s="737" t="s">
        <v>11</v>
      </c>
      <c r="C30" s="265" t="s">
        <v>295</v>
      </c>
      <c r="D30" s="195"/>
      <c r="E30" s="195"/>
      <c r="F30" s="195"/>
      <c r="G30" s="195"/>
      <c r="H30" s="195"/>
      <c r="I30" s="271"/>
      <c r="J30" s="262"/>
      <c r="K30" s="196"/>
      <c r="L30" s="195"/>
      <c r="M30" s="242"/>
      <c r="N30" s="195"/>
      <c r="O30" s="196"/>
      <c r="P30" s="196"/>
      <c r="Q30" s="196"/>
      <c r="R30" s="350"/>
      <c r="S30" s="196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197"/>
      <c r="D31" s="197"/>
      <c r="E31" s="197"/>
      <c r="F31" s="197"/>
      <c r="G31" s="197"/>
      <c r="H31" s="197"/>
      <c r="I31" s="197"/>
      <c r="J31" s="198"/>
      <c r="K31" s="198"/>
      <c r="L31" s="197"/>
      <c r="M31" s="245"/>
      <c r="N31" s="198"/>
      <c r="O31" s="198"/>
      <c r="P31" s="198"/>
      <c r="Q31" s="198"/>
      <c r="R31" s="247"/>
      <c r="S31" s="198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461" t="s">
        <v>86</v>
      </c>
      <c r="D32" s="199"/>
      <c r="E32" s="199"/>
      <c r="F32" s="199"/>
      <c r="G32" s="199"/>
      <c r="H32" s="199"/>
      <c r="I32" s="199"/>
      <c r="J32" s="200"/>
      <c r="K32" s="200"/>
      <c r="L32" s="200"/>
      <c r="M32" s="273"/>
      <c r="N32" s="200"/>
      <c r="O32" s="200"/>
      <c r="P32" s="200"/>
      <c r="Q32" s="200"/>
      <c r="R32" s="250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42" t="s">
        <v>354</v>
      </c>
      <c r="D36" s="242"/>
      <c r="E36" s="242"/>
      <c r="F36" s="242"/>
      <c r="G36" s="242"/>
      <c r="H36" s="242"/>
      <c r="I36" s="242"/>
      <c r="J36" s="242"/>
      <c r="K36" s="242"/>
      <c r="L36" s="253"/>
      <c r="M36" s="253"/>
      <c r="N36" s="253"/>
      <c r="O36" s="253"/>
      <c r="P36" s="253"/>
      <c r="Q36" s="251"/>
      <c r="R36" s="406"/>
      <c r="S36" s="253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362"/>
      <c r="D37" s="362"/>
      <c r="E37" s="362"/>
      <c r="F37" s="362"/>
      <c r="G37" s="362"/>
      <c r="H37" s="362"/>
      <c r="I37" s="362"/>
      <c r="J37" s="362"/>
      <c r="K37" s="245"/>
      <c r="L37" s="256"/>
      <c r="M37" s="256"/>
      <c r="N37" s="256"/>
      <c r="O37" s="256"/>
      <c r="P37" s="256"/>
      <c r="Q37" s="275"/>
      <c r="R37" s="275"/>
      <c r="S37" s="256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73" t="s">
        <v>530</v>
      </c>
      <c r="D38" s="349"/>
      <c r="E38" s="349"/>
      <c r="F38" s="349"/>
      <c r="G38" s="349"/>
      <c r="H38" s="349"/>
      <c r="I38" s="349"/>
      <c r="J38" s="349"/>
      <c r="K38" s="273"/>
      <c r="L38" s="260"/>
      <c r="M38" s="260"/>
      <c r="N38" s="260"/>
      <c r="O38" s="260"/>
      <c r="P38" s="260"/>
      <c r="Q38" s="276"/>
      <c r="R38" s="420"/>
      <c r="S38" s="260" t="s">
        <v>323</v>
      </c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251" t="s">
        <v>723</v>
      </c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59" t="s">
        <v>414</v>
      </c>
      <c r="R44" s="250"/>
      <c r="S44" s="259" t="s">
        <v>724</v>
      </c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6" t="s">
        <v>22</v>
      </c>
      <c r="W52" s="312">
        <v>30</v>
      </c>
      <c r="X52" s="312">
        <v>56</v>
      </c>
      <c r="Y52" s="312">
        <v>4</v>
      </c>
    </row>
    <row r="53" spans="1:29" ht="18" hidden="1" customHeight="1">
      <c r="V53" s="290" t="s">
        <v>214</v>
      </c>
      <c r="W53" s="307">
        <v>45</v>
      </c>
      <c r="X53" s="307">
        <v>57</v>
      </c>
      <c r="Y53" s="307">
        <v>3</v>
      </c>
    </row>
    <row r="54" spans="1:29" ht="18.75" hidden="1" customHeight="1">
      <c r="V54" s="290" t="s">
        <v>215</v>
      </c>
      <c r="W54" s="307">
        <v>30</v>
      </c>
      <c r="X54" s="307">
        <v>58</v>
      </c>
      <c r="Y54" s="307">
        <v>2</v>
      </c>
    </row>
    <row r="55" spans="1:29" ht="18" hidden="1" customHeight="1">
      <c r="V55" s="290" t="s">
        <v>216</v>
      </c>
      <c r="W55" s="307">
        <v>15</v>
      </c>
      <c r="X55" s="307">
        <v>58</v>
      </c>
      <c r="Y55" s="307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49E3-61BD-4284-A57F-A9730BA23D5D}">
  <sheetPr>
    <tabColor theme="9" tint="-0.249977111117893"/>
  </sheetPr>
  <dimension ref="A1:AC139"/>
  <sheetViews>
    <sheetView zoomScaleNormal="100" zoomScaleSheetLayoutView="85" workbookViewId="0">
      <selection activeCell="P37" sqref="P37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278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598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22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</v>
      </c>
      <c r="V10" s="27"/>
      <c r="W10" s="312">
        <v>30</v>
      </c>
      <c r="X10" s="312">
        <v>56</v>
      </c>
      <c r="Y10" s="312">
        <v>4</v>
      </c>
      <c r="Z10" s="62">
        <f>W10*45+(X10+Y10)*60</f>
        <v>4950</v>
      </c>
      <c r="AA10" s="61">
        <f>Z10/45</f>
        <v>110</v>
      </c>
      <c r="AB10" s="61">
        <f>AA10/5</f>
        <v>22</v>
      </c>
      <c r="AC10" s="63"/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268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42" t="s">
        <v>651</v>
      </c>
      <c r="D12" s="541"/>
      <c r="E12" s="740"/>
      <c r="F12" s="242" t="s">
        <v>650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218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2</v>
      </c>
      <c r="V13" s="12"/>
      <c r="W13" s="316">
        <v>15</v>
      </c>
      <c r="X13" s="666">
        <v>28</v>
      </c>
      <c r="Y13" s="316">
        <v>2</v>
      </c>
      <c r="Z13" s="62">
        <f>W13*45+(X13+Y13)*60</f>
        <v>2475</v>
      </c>
      <c r="AA13" s="61">
        <f>Z13/45</f>
        <v>55</v>
      </c>
      <c r="AB13" s="61">
        <f>AA13/5</f>
        <v>11</v>
      </c>
      <c r="AC13" s="63">
        <f>AA13/5</f>
        <v>11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273" t="s">
        <v>530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282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219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3</v>
      </c>
      <c r="V16" s="56"/>
      <c r="W16" s="316">
        <v>30</v>
      </c>
      <c r="X16" s="316">
        <v>28</v>
      </c>
      <c r="Y16" s="316">
        <v>2</v>
      </c>
      <c r="Z16" s="62">
        <f>W16*45+(X16+Y16)*60</f>
        <v>3150</v>
      </c>
      <c r="AA16" s="61">
        <f>Z16/45</f>
        <v>70</v>
      </c>
      <c r="AB16" s="61">
        <f>AA16/5</f>
        <v>14</v>
      </c>
      <c r="AC16" s="17">
        <f>19-15</f>
        <v>4</v>
      </c>
    </row>
    <row r="17" spans="1:29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279</v>
      </c>
      <c r="W17" s="53"/>
      <c r="X17" s="53"/>
      <c r="Y17" s="54"/>
    </row>
    <row r="18" spans="1:29" ht="9.9499999999999993" customHeight="1">
      <c r="A18" s="735"/>
      <c r="B18" s="737" t="s">
        <v>11</v>
      </c>
      <c r="C18" s="251" t="s">
        <v>351</v>
      </c>
      <c r="D18" s="417"/>
      <c r="E18" s="417"/>
      <c r="F18" s="417"/>
      <c r="G18" s="417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77"/>
      <c r="S18" s="464"/>
      <c r="T18" s="743"/>
      <c r="U18" s="38"/>
      <c r="V18" s="322" t="s">
        <v>220</v>
      </c>
      <c r="W18" s="29"/>
      <c r="X18" s="29"/>
      <c r="Y18" s="30"/>
    </row>
    <row r="19" spans="1:29" ht="9.9499999999999993" customHeight="1">
      <c r="A19" s="735"/>
      <c r="B19" s="738"/>
      <c r="C19" s="340"/>
      <c r="D19" s="254"/>
      <c r="E19" s="254"/>
      <c r="F19" s="254"/>
      <c r="G19" s="254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341"/>
      <c r="S19" s="255"/>
      <c r="T19" s="743"/>
      <c r="U19" s="39">
        <f>W19/15+(X19+Y19)/30</f>
        <v>3</v>
      </c>
      <c r="V19" s="31"/>
      <c r="W19" s="316">
        <v>15</v>
      </c>
      <c r="X19" s="316">
        <v>58</v>
      </c>
      <c r="Y19" s="316">
        <v>2</v>
      </c>
      <c r="Z19" s="62">
        <f>W19*45+(X19+Y19)*60</f>
        <v>4275</v>
      </c>
      <c r="AA19" s="61">
        <f>Z19/45</f>
        <v>95</v>
      </c>
      <c r="AB19" s="61">
        <f>AA19/6</f>
        <v>15.833333333333334</v>
      </c>
    </row>
    <row r="20" spans="1:29" ht="9.9499999999999993" customHeight="1">
      <c r="A20" s="736"/>
      <c r="B20" s="739"/>
      <c r="C20" s="257" t="s">
        <v>529</v>
      </c>
      <c r="D20" s="258"/>
      <c r="E20" s="258"/>
      <c r="F20" s="258"/>
      <c r="G20" s="258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342"/>
      <c r="S20" s="462"/>
      <c r="T20" s="743"/>
      <c r="U20" s="40"/>
      <c r="V20" s="32" t="s">
        <v>283</v>
      </c>
      <c r="W20" s="33"/>
      <c r="X20" s="33"/>
      <c r="Y20" s="34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418" t="s">
        <v>221</v>
      </c>
      <c r="W21" s="75"/>
      <c r="X21" s="75"/>
      <c r="Y21" s="42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2.1666666666666665</v>
      </c>
      <c r="V22" s="44"/>
      <c r="W22" s="316">
        <v>20</v>
      </c>
      <c r="X22" s="316">
        <v>23</v>
      </c>
      <c r="Y22" s="316">
        <v>2</v>
      </c>
      <c r="Z22" s="62">
        <f>W22*45+(X22+Y22)*60</f>
        <v>2400</v>
      </c>
      <c r="AA22" s="61">
        <f>Z22/45</f>
        <v>53.333333333333336</v>
      </c>
      <c r="AB22" s="61">
        <f>AA22/5</f>
        <v>10.666666666666668</v>
      </c>
      <c r="AC22" s="17">
        <f>9*6</f>
        <v>54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 t="s">
        <v>279</v>
      </c>
      <c r="W23" s="76"/>
      <c r="X23" s="76"/>
      <c r="Y23" s="77"/>
    </row>
    <row r="24" spans="1:29" ht="9.9499999999999993" customHeight="1">
      <c r="A24" s="735"/>
      <c r="B24" s="737" t="s">
        <v>11</v>
      </c>
      <c r="C24" s="645" t="s">
        <v>737</v>
      </c>
      <c r="D24" s="344"/>
      <c r="E24" s="265" t="s">
        <v>295</v>
      </c>
      <c r="F24" s="202"/>
      <c r="G24" s="202"/>
      <c r="H24" s="202"/>
      <c r="I24" s="202"/>
      <c r="J24" s="202"/>
      <c r="K24" s="202"/>
      <c r="L24" s="344"/>
      <c r="M24" s="344"/>
      <c r="N24" s="409"/>
      <c r="O24" s="262"/>
      <c r="P24" s="266"/>
      <c r="Q24" s="266"/>
      <c r="R24" s="350"/>
      <c r="S24" s="266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203"/>
      <c r="D25" s="203"/>
      <c r="E25" s="267"/>
      <c r="F25" s="203"/>
      <c r="G25" s="203"/>
      <c r="H25" s="203"/>
      <c r="I25" s="203"/>
      <c r="J25" s="203"/>
      <c r="K25" s="203"/>
      <c r="L25" s="267"/>
      <c r="M25" s="267"/>
      <c r="N25" s="267"/>
      <c r="O25" s="267"/>
      <c r="P25" s="267"/>
      <c r="Q25" s="267"/>
      <c r="R25" s="351"/>
      <c r="S25" s="267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273" t="s">
        <v>274</v>
      </c>
      <c r="D26" s="205"/>
      <c r="E26" s="643" t="s">
        <v>85</v>
      </c>
      <c r="F26" s="205"/>
      <c r="G26" s="205"/>
      <c r="H26" s="205"/>
      <c r="I26" s="205"/>
      <c r="J26" s="205"/>
      <c r="K26" s="205"/>
      <c r="L26" s="346"/>
      <c r="M26" s="346"/>
      <c r="N26" s="269"/>
      <c r="O26" s="269"/>
      <c r="P26" s="269"/>
      <c r="Q26" s="269"/>
      <c r="R26" s="352"/>
      <c r="S26" s="269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73.5</v>
      </c>
    </row>
    <row r="30" spans="1:29" ht="9.9499999999999993" customHeight="1">
      <c r="A30" s="735"/>
      <c r="B30" s="737" t="s">
        <v>11</v>
      </c>
      <c r="C30" s="332" t="s">
        <v>352</v>
      </c>
      <c r="D30" s="332"/>
      <c r="E30" s="266"/>
      <c r="F30" s="344"/>
      <c r="G30" s="344"/>
      <c r="H30" s="266"/>
      <c r="I30" s="344"/>
      <c r="J30" s="266"/>
      <c r="K30" s="266"/>
      <c r="L30" s="344"/>
      <c r="M30" s="262"/>
      <c r="N30" s="265"/>
      <c r="O30" s="265" t="s">
        <v>295</v>
      </c>
      <c r="P30" s="266"/>
      <c r="Q30" s="266"/>
      <c r="R30" s="350"/>
      <c r="S30" s="419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345"/>
      <c r="N31" s="267"/>
      <c r="O31" s="267"/>
      <c r="P31" s="267"/>
      <c r="Q31" s="267"/>
      <c r="R31" s="351"/>
      <c r="S31" s="267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434" t="s">
        <v>530</v>
      </c>
      <c r="D32" s="269"/>
      <c r="E32" s="269"/>
      <c r="F32" s="346"/>
      <c r="G32" s="346"/>
      <c r="H32" s="269"/>
      <c r="I32" s="269"/>
      <c r="J32" s="269"/>
      <c r="K32" s="269"/>
      <c r="L32" s="346"/>
      <c r="M32" s="346"/>
      <c r="N32" s="268"/>
      <c r="O32" s="268" t="s">
        <v>85</v>
      </c>
      <c r="P32" s="269"/>
      <c r="Q32" s="269"/>
      <c r="R32" s="352"/>
      <c r="S32" s="462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65" t="s">
        <v>736</v>
      </c>
      <c r="D36" s="344" t="s">
        <v>684</v>
      </c>
      <c r="E36" s="265"/>
      <c r="F36" s="265"/>
      <c r="G36" s="265"/>
      <c r="H36" s="265"/>
      <c r="I36" s="265"/>
      <c r="J36" s="265"/>
      <c r="K36" s="265"/>
      <c r="L36" s="195"/>
      <c r="M36" s="195"/>
      <c r="N36" s="195"/>
      <c r="O36" s="195"/>
      <c r="P36" s="195"/>
      <c r="Q36" s="354"/>
      <c r="R36" s="354"/>
      <c r="S36" s="195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356"/>
      <c r="D37" s="267"/>
      <c r="E37" s="356"/>
      <c r="F37" s="356"/>
      <c r="G37" s="356"/>
      <c r="H37" s="356"/>
      <c r="I37" s="356"/>
      <c r="J37" s="356"/>
      <c r="K37" s="355"/>
      <c r="L37" s="197"/>
      <c r="M37" s="197"/>
      <c r="N37" s="197"/>
      <c r="O37" s="197"/>
      <c r="P37" s="197"/>
      <c r="Q37" s="357"/>
      <c r="R37" s="357"/>
      <c r="S37" s="197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644" t="s">
        <v>274</v>
      </c>
      <c r="D38" s="346" t="s">
        <v>529</v>
      </c>
      <c r="E38" s="359"/>
      <c r="F38" s="359"/>
      <c r="G38" s="359"/>
      <c r="H38" s="359"/>
      <c r="I38" s="359"/>
      <c r="J38" s="359"/>
      <c r="K38" s="405"/>
      <c r="L38" s="199"/>
      <c r="M38" s="199"/>
      <c r="N38" s="199"/>
      <c r="O38" s="199"/>
      <c r="P38" s="199"/>
      <c r="Q38" s="360"/>
      <c r="R38" s="411"/>
      <c r="S38" s="19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6" t="s">
        <v>22</v>
      </c>
      <c r="W52" s="312">
        <v>30</v>
      </c>
      <c r="X52" s="312">
        <v>56</v>
      </c>
      <c r="Y52" s="312">
        <v>4</v>
      </c>
    </row>
    <row r="53" spans="1:29" ht="18" hidden="1" customHeight="1">
      <c r="V53" s="296" t="s">
        <v>218</v>
      </c>
      <c r="W53" s="316">
        <v>15</v>
      </c>
      <c r="X53" s="316">
        <v>58</v>
      </c>
      <c r="Y53" s="316">
        <v>2</v>
      </c>
    </row>
    <row r="54" spans="1:29" ht="18.75" hidden="1" customHeight="1">
      <c r="V54" s="290" t="s">
        <v>219</v>
      </c>
      <c r="W54" s="316">
        <v>15</v>
      </c>
      <c r="X54" s="316">
        <v>58</v>
      </c>
      <c r="Y54" s="316">
        <v>2</v>
      </c>
    </row>
    <row r="55" spans="1:29" ht="18" hidden="1" customHeight="1">
      <c r="V55" s="305" t="s">
        <v>220</v>
      </c>
      <c r="W55" s="316">
        <v>15</v>
      </c>
      <c r="X55" s="316">
        <v>58</v>
      </c>
      <c r="Y55" s="316">
        <v>2</v>
      </c>
    </row>
    <row r="56" spans="1:29" ht="18" hidden="1" customHeight="1">
      <c r="V56" s="347" t="s">
        <v>221</v>
      </c>
      <c r="W56" s="316">
        <v>20</v>
      </c>
      <c r="X56" s="316">
        <v>23</v>
      </c>
      <c r="Y56" s="316">
        <v>2</v>
      </c>
    </row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0B109-1402-400C-881D-BE0C72F113F0}">
  <sheetPr>
    <tabColor rgb="FF00B0F0"/>
  </sheetPr>
  <dimension ref="A1:AC141"/>
  <sheetViews>
    <sheetView zoomScaleNormal="100" zoomScaleSheetLayoutView="85" workbookViewId="0">
      <selection activeCell="AF24" sqref="AF24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253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603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196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4.1999999999999993</v>
      </c>
      <c r="V10" s="27" t="s">
        <v>287</v>
      </c>
      <c r="W10" s="59">
        <v>21</v>
      </c>
      <c r="X10" s="59">
        <v>82</v>
      </c>
      <c r="Y10" s="59">
        <v>2</v>
      </c>
      <c r="Z10" s="62">
        <f>W10*45+(X10+Y10)*60</f>
        <v>5985</v>
      </c>
      <c r="AA10" s="61">
        <f>Z10/45</f>
        <v>133</v>
      </c>
      <c r="AB10" s="61">
        <f>AA10/5</f>
        <v>26.6</v>
      </c>
      <c r="AC10" s="63">
        <f>13*5+13*5+3</f>
        <v>133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288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65" t="s">
        <v>643</v>
      </c>
      <c r="D12" s="523"/>
      <c r="E12" s="740"/>
      <c r="F12" s="265" t="s">
        <v>740</v>
      </c>
      <c r="G12" s="348"/>
      <c r="H12" s="361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197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3.2</v>
      </c>
      <c r="V13" s="12" t="s">
        <v>287</v>
      </c>
      <c r="W13" s="59">
        <v>21</v>
      </c>
      <c r="X13" s="59">
        <v>52</v>
      </c>
      <c r="Y13" s="59">
        <v>2</v>
      </c>
      <c r="Z13" s="62">
        <f>W13*45+(X13+Y13)*60</f>
        <v>4185</v>
      </c>
      <c r="AA13" s="61">
        <f>Z13/45</f>
        <v>93</v>
      </c>
      <c r="AB13" s="61">
        <f>AA13/6</f>
        <v>15.5</v>
      </c>
    </row>
    <row r="14" spans="1:29" ht="9.9499999999999993" customHeight="1">
      <c r="A14" s="736"/>
      <c r="B14" s="739"/>
      <c r="C14" s="339" t="s">
        <v>579</v>
      </c>
      <c r="D14" s="525"/>
      <c r="E14" s="740"/>
      <c r="F14" s="405" t="s">
        <v>164</v>
      </c>
      <c r="G14" s="273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359"/>
      <c r="S14" s="237"/>
      <c r="T14" s="743"/>
      <c r="U14" s="83"/>
      <c r="V14" s="84" t="s">
        <v>289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198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1.4</v>
      </c>
      <c r="V16" s="56"/>
      <c r="W16" s="307">
        <v>21</v>
      </c>
      <c r="X16" s="307"/>
      <c r="Y16" s="307"/>
      <c r="Z16" s="62">
        <f>W16*45+(X16+Y16)*60</f>
        <v>945</v>
      </c>
      <c r="AA16" s="61">
        <f>Z16/45</f>
        <v>21</v>
      </c>
      <c r="AB16" s="61">
        <f>AA16/5</f>
        <v>4.2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284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201" t="s">
        <v>285</v>
      </c>
      <c r="D18" s="348"/>
      <c r="E18" s="348"/>
      <c r="F18" s="348"/>
      <c r="G18" s="348"/>
      <c r="H18" s="201" t="s">
        <v>383</v>
      </c>
      <c r="I18" s="253"/>
      <c r="J18" s="253"/>
      <c r="K18" s="253"/>
      <c r="L18" s="253"/>
      <c r="M18" s="253"/>
      <c r="N18" s="253"/>
      <c r="O18" s="253"/>
      <c r="P18" s="253"/>
      <c r="Q18" s="253"/>
      <c r="R18" s="406"/>
      <c r="S18" s="253"/>
      <c r="T18" s="743"/>
      <c r="U18" s="47"/>
      <c r="V18" s="320" t="s">
        <v>198</v>
      </c>
      <c r="W18" s="48"/>
      <c r="X18" s="48"/>
      <c r="Y18" s="49"/>
    </row>
    <row r="19" spans="1:28" ht="9.9499999999999993" customHeight="1">
      <c r="A19" s="735"/>
      <c r="B19" s="738"/>
      <c r="C19" s="245"/>
      <c r="D19" s="362"/>
      <c r="E19" s="362"/>
      <c r="F19" s="362"/>
      <c r="G19" s="362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75"/>
      <c r="S19" s="256"/>
      <c r="T19" s="743"/>
      <c r="U19" s="50">
        <f>W19/15+(X19+Y19)/30</f>
        <v>1.8</v>
      </c>
      <c r="V19" s="56" t="s">
        <v>287</v>
      </c>
      <c r="W19" s="307"/>
      <c r="X19" s="307">
        <v>52</v>
      </c>
      <c r="Y19" s="307">
        <v>2</v>
      </c>
      <c r="Z19" s="62">
        <f>W19*45+(X19+Y19)*60</f>
        <v>3240</v>
      </c>
      <c r="AA19" s="61">
        <f>Z19/45</f>
        <v>72</v>
      </c>
      <c r="AB19" s="61">
        <f>AA19/6</f>
        <v>12</v>
      </c>
    </row>
    <row r="20" spans="1:28" ht="9.9499999999999993" customHeight="1">
      <c r="A20" s="736"/>
      <c r="B20" s="739"/>
      <c r="C20" s="204" t="s">
        <v>682</v>
      </c>
      <c r="D20" s="349"/>
      <c r="E20" s="349"/>
      <c r="F20" s="349" t="s">
        <v>382</v>
      </c>
      <c r="G20" s="349"/>
      <c r="H20" s="204" t="s">
        <v>682</v>
      </c>
      <c r="I20" s="260"/>
      <c r="J20" s="260"/>
      <c r="K20" s="260"/>
      <c r="L20" s="260"/>
      <c r="M20" s="260"/>
      <c r="N20" s="260"/>
      <c r="O20" s="260"/>
      <c r="P20" s="260"/>
      <c r="Q20" s="260"/>
      <c r="R20" s="276"/>
      <c r="S20" s="260"/>
      <c r="T20" s="743"/>
      <c r="U20" s="51"/>
      <c r="V20" s="52" t="s">
        <v>286</v>
      </c>
      <c r="W20" s="53"/>
      <c r="X20" s="53"/>
      <c r="Y20" s="54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38"/>
      <c r="V21" s="490" t="s">
        <v>290</v>
      </c>
      <c r="W21" s="29"/>
      <c r="X21" s="29"/>
      <c r="Y21" s="30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39">
        <f>W22/15+(X22+Y22)/30</f>
        <v>3.2</v>
      </c>
      <c r="V22" s="31" t="s">
        <v>287</v>
      </c>
      <c r="W22" s="307">
        <v>21</v>
      </c>
      <c r="X22" s="307">
        <v>52</v>
      </c>
      <c r="Y22" s="307">
        <v>2</v>
      </c>
      <c r="Z22" s="62">
        <f>W22*45+(X22+Y22)*60</f>
        <v>4185</v>
      </c>
      <c r="AA22" s="61">
        <f>Z22/45</f>
        <v>93</v>
      </c>
      <c r="AB22" s="61">
        <f>AA22/6</f>
        <v>15.5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0"/>
      <c r="V23" s="32" t="s">
        <v>291</v>
      </c>
      <c r="W23" s="33"/>
      <c r="X23" s="33"/>
      <c r="Y23" s="34"/>
    </row>
    <row r="24" spans="1:28" ht="9.9499999999999993" customHeight="1">
      <c r="A24" s="735"/>
      <c r="B24" s="737" t="s">
        <v>11</v>
      </c>
      <c r="C24" s="344" t="s">
        <v>292</v>
      </c>
      <c r="D24" s="266"/>
      <c r="E24" s="266"/>
      <c r="F24" s="266"/>
      <c r="G24" s="266"/>
      <c r="H24" s="266"/>
      <c r="I24" s="266"/>
      <c r="J24" s="344"/>
      <c r="K24" s="266"/>
      <c r="L24" s="266"/>
      <c r="M24" s="262"/>
      <c r="N24" s="266"/>
      <c r="O24" s="266"/>
      <c r="P24" s="266"/>
      <c r="Q24" s="266"/>
      <c r="R24" s="350" t="s">
        <v>294</v>
      </c>
      <c r="S24" s="266"/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351"/>
      <c r="S25" s="267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70" t="s">
        <v>164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352"/>
      <c r="S26" s="269"/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73.800000000000011</v>
      </c>
    </row>
    <row r="30" spans="1:28" ht="9.9499999999999993" customHeight="1">
      <c r="A30" s="735"/>
      <c r="B30" s="737" t="s">
        <v>11</v>
      </c>
      <c r="C30" s="265" t="s">
        <v>381</v>
      </c>
      <c r="D30" s="195"/>
      <c r="E30" s="195"/>
      <c r="F30" s="195"/>
      <c r="G30" s="195"/>
      <c r="H30" s="195"/>
      <c r="I30" s="271"/>
      <c r="J30" s="195"/>
      <c r="K30" s="195"/>
      <c r="L30" s="195"/>
      <c r="M30" s="265"/>
      <c r="N30" s="195"/>
      <c r="O30" s="195"/>
      <c r="P30" s="195"/>
      <c r="Q30" s="195"/>
      <c r="R30" s="354"/>
      <c r="S30" s="195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355"/>
      <c r="N31" s="197"/>
      <c r="O31" s="197"/>
      <c r="P31" s="197"/>
      <c r="Q31" s="197"/>
      <c r="R31" s="357"/>
      <c r="S31" s="197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68" t="s">
        <v>164</v>
      </c>
      <c r="D32" s="199"/>
      <c r="E32" s="199"/>
      <c r="F32" s="199"/>
      <c r="G32" s="199"/>
      <c r="H32" s="199"/>
      <c r="I32" s="199"/>
      <c r="J32" s="199"/>
      <c r="K32" s="199"/>
      <c r="L32" s="199"/>
      <c r="M32" s="405"/>
      <c r="N32" s="199"/>
      <c r="O32" s="199"/>
      <c r="P32" s="199" t="s">
        <v>294</v>
      </c>
      <c r="Q32" s="199"/>
      <c r="R32" s="360"/>
      <c r="S32" s="199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51" t="s">
        <v>293</v>
      </c>
      <c r="D36" s="251"/>
      <c r="E36" s="251"/>
      <c r="F36" s="251"/>
      <c r="G36" s="251"/>
      <c r="H36" s="251"/>
      <c r="I36" s="251"/>
      <c r="J36" s="251"/>
      <c r="K36" s="251"/>
      <c r="L36" s="252"/>
      <c r="M36" s="252"/>
      <c r="N36" s="252"/>
      <c r="O36" s="252"/>
      <c r="P36" s="252"/>
      <c r="Q36" s="277"/>
      <c r="R36" s="277" t="s">
        <v>294</v>
      </c>
      <c r="S36" s="25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54"/>
      <c r="D37" s="254"/>
      <c r="E37" s="254"/>
      <c r="F37" s="254"/>
      <c r="G37" s="254"/>
      <c r="H37" s="254"/>
      <c r="I37" s="254"/>
      <c r="J37" s="254"/>
      <c r="K37" s="340"/>
      <c r="L37" s="255"/>
      <c r="M37" s="255"/>
      <c r="N37" s="255"/>
      <c r="O37" s="255"/>
      <c r="P37" s="255"/>
      <c r="Q37" s="341"/>
      <c r="R37" s="341"/>
      <c r="S37" s="255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84" t="s">
        <v>164</v>
      </c>
      <c r="D38" s="258"/>
      <c r="E38" s="258"/>
      <c r="F38" s="258"/>
      <c r="G38" s="258"/>
      <c r="H38" s="258"/>
      <c r="I38" s="258"/>
      <c r="J38" s="258"/>
      <c r="K38" s="257"/>
      <c r="L38" s="259"/>
      <c r="M38" s="259"/>
      <c r="N38" s="259"/>
      <c r="O38" s="259"/>
      <c r="P38" s="259"/>
      <c r="Q38" s="342"/>
      <c r="R38" s="279"/>
      <c r="S38" s="25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6" t="s">
        <v>196</v>
      </c>
      <c r="W52" s="59">
        <v>21</v>
      </c>
      <c r="X52" s="59">
        <v>82</v>
      </c>
      <c r="Y52" s="59">
        <v>2</v>
      </c>
    </row>
    <row r="53" spans="1:29" ht="18" hidden="1" customHeight="1">
      <c r="V53" s="296" t="s">
        <v>197</v>
      </c>
      <c r="W53" s="59">
        <v>21</v>
      </c>
      <c r="X53" s="59">
        <v>52</v>
      </c>
      <c r="Y53" s="59">
        <v>2</v>
      </c>
    </row>
    <row r="54" spans="1:29" ht="18" hidden="1" customHeight="1">
      <c r="V54" s="290" t="s">
        <v>198</v>
      </c>
      <c r="W54" s="307">
        <v>21</v>
      </c>
      <c r="X54" s="307">
        <v>52</v>
      </c>
      <c r="Y54" s="307">
        <v>2</v>
      </c>
    </row>
    <row r="55" spans="1:29" ht="18" hidden="1" customHeight="1">
      <c r="V55" s="301" t="s">
        <v>199</v>
      </c>
      <c r="W55" s="307">
        <v>18</v>
      </c>
      <c r="X55" s="307">
        <v>25</v>
      </c>
      <c r="Y55" s="307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ht="18" customHeight="1"/>
    <row r="63" spans="1:29" ht="18" customHeight="1"/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  <row r="140" spans="26:29" s="19" customFormat="1" ht="18" customHeight="1">
      <c r="Z140" s="17"/>
      <c r="AA140" s="17"/>
      <c r="AB140" s="17"/>
      <c r="AC140" s="17"/>
    </row>
    <row r="141" spans="26:29" s="19" customFormat="1" ht="18" customHeight="1">
      <c r="Z141" s="17"/>
      <c r="AA141" s="17"/>
      <c r="AB141" s="17"/>
      <c r="AC141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EA13-2EB0-4AB0-B304-89B0EC50FAC7}">
  <sheetPr>
    <tabColor rgb="FF00B0F0"/>
  </sheetPr>
  <dimension ref="A1:AC141"/>
  <sheetViews>
    <sheetView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384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602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433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196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4.1999999999999993</v>
      </c>
      <c r="V10" s="27" t="s">
        <v>287</v>
      </c>
      <c r="W10" s="59">
        <v>21</v>
      </c>
      <c r="X10" s="59">
        <v>82</v>
      </c>
      <c r="Y10" s="59">
        <v>2</v>
      </c>
      <c r="Z10" s="62">
        <f>W10*45+(X10+Y10)*60</f>
        <v>5985</v>
      </c>
      <c r="AA10" s="61">
        <f>Z10/45</f>
        <v>133</v>
      </c>
      <c r="AB10" s="61">
        <f>AA10/5</f>
        <v>26.6</v>
      </c>
      <c r="AC10" s="63">
        <f>15*5+3+11*5</f>
        <v>133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288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51" t="s">
        <v>644</v>
      </c>
      <c r="D12" s="523"/>
      <c r="E12" s="740"/>
      <c r="F12" s="251" t="s">
        <v>645</v>
      </c>
      <c r="G12" s="348"/>
      <c r="H12" s="361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197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3.2</v>
      </c>
      <c r="V13" s="12" t="s">
        <v>287</v>
      </c>
      <c r="W13" s="59">
        <v>21</v>
      </c>
      <c r="X13" s="59">
        <v>52</v>
      </c>
      <c r="Y13" s="59">
        <v>2</v>
      </c>
      <c r="Z13" s="62">
        <f>W13*45+(X13+Y13)*60</f>
        <v>4185</v>
      </c>
      <c r="AA13" s="61">
        <f>Z13/45</f>
        <v>93</v>
      </c>
      <c r="AB13" s="61">
        <f>AA13/6</f>
        <v>15.5</v>
      </c>
      <c r="AC13" s="17">
        <f>15*6+3</f>
        <v>93</v>
      </c>
    </row>
    <row r="14" spans="1:29" ht="9.9499999999999993" customHeight="1">
      <c r="A14" s="736"/>
      <c r="B14" s="739"/>
      <c r="C14" s="339" t="s">
        <v>580</v>
      </c>
      <c r="D14" s="525"/>
      <c r="E14" s="740"/>
      <c r="F14" s="284" t="s">
        <v>682</v>
      </c>
      <c r="G14" s="273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289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198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1.4</v>
      </c>
      <c r="V16" s="56"/>
      <c r="W16" s="307">
        <v>21</v>
      </c>
      <c r="X16" s="307"/>
      <c r="Y16" s="307"/>
      <c r="Z16" s="62">
        <f>W16*45+(X16+Y16)*60</f>
        <v>945</v>
      </c>
      <c r="AA16" s="61">
        <f>Z16/45</f>
        <v>21</v>
      </c>
      <c r="AB16" s="61">
        <f>AA16/5</f>
        <v>4.2</v>
      </c>
      <c r="AC16" s="17">
        <f>20+1</f>
        <v>21</v>
      </c>
    </row>
    <row r="17" spans="1:29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284</v>
      </c>
      <c r="W17" s="53"/>
      <c r="X17" s="53"/>
      <c r="Y17" s="54"/>
    </row>
    <row r="18" spans="1:29" ht="9.9499999999999993" customHeight="1">
      <c r="A18" s="735"/>
      <c r="B18" s="737" t="s">
        <v>11</v>
      </c>
      <c r="C18" s="265" t="s">
        <v>381</v>
      </c>
      <c r="D18" s="348"/>
      <c r="E18" s="348"/>
      <c r="F18" s="348"/>
      <c r="G18" s="348"/>
      <c r="H18" s="201"/>
      <c r="I18" s="253"/>
      <c r="J18" s="253"/>
      <c r="K18" s="253"/>
      <c r="L18" s="253"/>
      <c r="M18" s="253"/>
      <c r="N18" s="251" t="s">
        <v>385</v>
      </c>
      <c r="O18" s="253"/>
      <c r="P18" s="253"/>
      <c r="Q18" s="253"/>
      <c r="R18" s="406"/>
      <c r="S18" s="253"/>
      <c r="T18" s="743"/>
      <c r="U18" s="47"/>
      <c r="V18" s="320" t="s">
        <v>198</v>
      </c>
      <c r="W18" s="48"/>
      <c r="X18" s="48"/>
      <c r="Y18" s="49"/>
    </row>
    <row r="19" spans="1:29" ht="9.9499999999999993" customHeight="1">
      <c r="A19" s="735"/>
      <c r="B19" s="738"/>
      <c r="C19" s="197"/>
      <c r="D19" s="362"/>
      <c r="E19" s="362"/>
      <c r="F19" s="362"/>
      <c r="G19" s="362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75"/>
      <c r="S19" s="256"/>
      <c r="T19" s="743"/>
      <c r="U19" s="50">
        <f>W19/15+(X19+Y19)/30</f>
        <v>1.8</v>
      </c>
      <c r="V19" s="56" t="s">
        <v>287</v>
      </c>
      <c r="W19" s="307"/>
      <c r="X19" s="307">
        <v>52</v>
      </c>
      <c r="Y19" s="307">
        <v>2</v>
      </c>
      <c r="Z19" s="62">
        <f>W19*45+(X19+Y19)*60</f>
        <v>3240</v>
      </c>
      <c r="AA19" s="61">
        <f>Z19/45</f>
        <v>72</v>
      </c>
      <c r="AB19" s="61">
        <f>AA19/6</f>
        <v>12</v>
      </c>
      <c r="AC19" s="17">
        <f>12*6</f>
        <v>72</v>
      </c>
    </row>
    <row r="20" spans="1:29" ht="9.9499999999999993" customHeight="1">
      <c r="A20" s="736"/>
      <c r="B20" s="739"/>
      <c r="C20" s="268" t="s">
        <v>164</v>
      </c>
      <c r="D20" s="349"/>
      <c r="E20" s="349"/>
      <c r="F20" s="349"/>
      <c r="G20" s="349"/>
      <c r="H20" s="204"/>
      <c r="I20" s="260"/>
      <c r="J20" s="260"/>
      <c r="K20" s="260"/>
      <c r="L20" s="260"/>
      <c r="M20" s="260"/>
      <c r="N20" s="259" t="s">
        <v>164</v>
      </c>
      <c r="O20" s="260"/>
      <c r="P20" s="260"/>
      <c r="Q20" s="260"/>
      <c r="R20" s="342" t="s">
        <v>294</v>
      </c>
      <c r="S20" s="260"/>
      <c r="T20" s="743"/>
      <c r="U20" s="51"/>
      <c r="V20" s="52" t="s">
        <v>286</v>
      </c>
      <c r="W20" s="53"/>
      <c r="X20" s="53"/>
      <c r="Y20" s="54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38"/>
      <c r="V21" s="490" t="s">
        <v>290</v>
      </c>
      <c r="W21" s="29"/>
      <c r="X21" s="29"/>
      <c r="Y21" s="30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39">
        <f>W22/15+(X22+Y22)/30</f>
        <v>3.2</v>
      </c>
      <c r="V22" s="31" t="s">
        <v>287</v>
      </c>
      <c r="W22" s="307">
        <v>21</v>
      </c>
      <c r="X22" s="307">
        <v>52</v>
      </c>
      <c r="Y22" s="307">
        <v>2</v>
      </c>
      <c r="Z22" s="62">
        <f>W22*45+(X22+Y22)*60</f>
        <v>4185</v>
      </c>
      <c r="AA22" s="61">
        <f>Z22/45</f>
        <v>93</v>
      </c>
      <c r="AB22" s="61">
        <f>AA22/5</f>
        <v>18.600000000000001</v>
      </c>
      <c r="AC22" s="17">
        <f>14*5+20+3</f>
        <v>93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0"/>
      <c r="V23" s="32" t="s">
        <v>291</v>
      </c>
      <c r="W23" s="33"/>
      <c r="X23" s="33"/>
      <c r="Y23" s="34"/>
    </row>
    <row r="24" spans="1:29" ht="9.9499999999999993" customHeight="1">
      <c r="A24" s="735"/>
      <c r="B24" s="737" t="s">
        <v>11</v>
      </c>
      <c r="C24" s="648" t="s">
        <v>285</v>
      </c>
      <c r="D24" s="348"/>
      <c r="E24" s="348"/>
      <c r="F24" s="348"/>
      <c r="G24" s="348"/>
      <c r="H24" s="201" t="s">
        <v>383</v>
      </c>
      <c r="I24" s="253"/>
      <c r="J24" s="253"/>
      <c r="K24" s="253"/>
      <c r="L24" s="253"/>
      <c r="M24" s="253"/>
      <c r="N24" s="253"/>
      <c r="O24" s="253"/>
      <c r="P24" s="253"/>
      <c r="Q24" s="253"/>
      <c r="R24" s="406"/>
      <c r="S24" s="266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245"/>
      <c r="D25" s="362"/>
      <c r="E25" s="362"/>
      <c r="F25" s="362"/>
      <c r="G25" s="362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75"/>
      <c r="S25" s="267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204" t="s">
        <v>682</v>
      </c>
      <c r="D26" s="349"/>
      <c r="E26" s="349"/>
      <c r="F26" s="349" t="s">
        <v>382</v>
      </c>
      <c r="G26" s="349"/>
      <c r="H26" s="204" t="s">
        <v>682</v>
      </c>
      <c r="I26" s="260"/>
      <c r="J26" s="260"/>
      <c r="K26" s="260"/>
      <c r="L26" s="260"/>
      <c r="M26" s="260"/>
      <c r="N26" s="260"/>
      <c r="O26" s="260"/>
      <c r="P26" s="260"/>
      <c r="Q26" s="260"/>
      <c r="R26" s="276"/>
      <c r="S26" s="269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76.900000000000006</v>
      </c>
    </row>
    <row r="30" spans="1:29" ht="9.9499999999999993" customHeight="1">
      <c r="A30" s="735"/>
      <c r="B30" s="737" t="s">
        <v>11</v>
      </c>
      <c r="C30" s="344" t="s">
        <v>292</v>
      </c>
      <c r="D30" s="266"/>
      <c r="E30" s="266"/>
      <c r="F30" s="266"/>
      <c r="G30" s="266"/>
      <c r="H30" s="266"/>
      <c r="I30" s="344"/>
      <c r="J30" s="266"/>
      <c r="K30" s="266"/>
      <c r="L30" s="266"/>
      <c r="M30" s="262"/>
      <c r="N30" s="262"/>
      <c r="O30" s="266"/>
      <c r="P30" s="266"/>
      <c r="Q30" s="266"/>
      <c r="R30" s="350"/>
      <c r="S30" s="195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345"/>
      <c r="N31" s="267"/>
      <c r="O31" s="267"/>
      <c r="P31" s="267"/>
      <c r="Q31" s="267"/>
      <c r="R31" s="351"/>
      <c r="S31" s="197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270" t="s">
        <v>164</v>
      </c>
      <c r="D32" s="269"/>
      <c r="E32" s="269"/>
      <c r="F32" s="269"/>
      <c r="G32" s="269"/>
      <c r="H32" s="269"/>
      <c r="I32" s="269"/>
      <c r="J32" s="269"/>
      <c r="K32" s="269"/>
      <c r="L32" s="269"/>
      <c r="M32" s="346"/>
      <c r="N32" s="269"/>
      <c r="O32" s="269"/>
      <c r="P32" s="269"/>
      <c r="Q32" s="269"/>
      <c r="R32" s="352" t="s">
        <v>294</v>
      </c>
      <c r="S32" s="199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65" t="s">
        <v>381</v>
      </c>
      <c r="D36" s="195"/>
      <c r="E36" s="195"/>
      <c r="F36" s="195"/>
      <c r="G36" s="195"/>
      <c r="H36" s="195"/>
      <c r="I36" s="195"/>
      <c r="J36" s="271"/>
      <c r="K36" s="195"/>
      <c r="L36" s="195"/>
      <c r="M36" s="265"/>
      <c r="N36" s="195"/>
      <c r="O36" s="195"/>
      <c r="P36" s="195"/>
      <c r="Q36" s="195"/>
      <c r="R36" s="354" t="s">
        <v>294</v>
      </c>
      <c r="S36" s="25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357"/>
      <c r="S37" s="255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68" t="s">
        <v>164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360"/>
      <c r="S38" s="25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344"/>
      <c r="D39" s="266"/>
      <c r="E39" s="266"/>
      <c r="F39" s="266"/>
      <c r="G39" s="266"/>
      <c r="H39" s="266"/>
      <c r="I39" s="266"/>
      <c r="J39" s="344"/>
      <c r="K39" s="266"/>
      <c r="L39" s="266"/>
      <c r="M39" s="262"/>
      <c r="N39" s="266"/>
      <c r="O39" s="266"/>
      <c r="P39" s="266"/>
      <c r="Q39" s="266"/>
      <c r="R39" s="350"/>
      <c r="S39" s="26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351"/>
      <c r="S40" s="267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70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352"/>
      <c r="S41" s="269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432"/>
      <c r="L46" s="432"/>
      <c r="M46" s="432"/>
      <c r="N46" s="432"/>
      <c r="O46" s="432"/>
      <c r="P46" s="22"/>
      <c r="Q46" s="22"/>
      <c r="R46" s="22"/>
      <c r="S46" s="22"/>
      <c r="T46" s="23"/>
      <c r="U46" s="22"/>
      <c r="V46" s="432" t="s">
        <v>26</v>
      </c>
      <c r="W46" s="22"/>
      <c r="X46" s="22"/>
      <c r="Y46" s="22"/>
    </row>
    <row r="47" spans="1:25" ht="15.95" customHeight="1">
      <c r="A47" s="21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6" t="s">
        <v>196</v>
      </c>
      <c r="W52" s="59">
        <v>21</v>
      </c>
      <c r="X52" s="59">
        <v>82</v>
      </c>
      <c r="Y52" s="59">
        <v>2</v>
      </c>
    </row>
    <row r="53" spans="1:29" ht="18" hidden="1" customHeight="1">
      <c r="V53" s="296" t="s">
        <v>197</v>
      </c>
      <c r="W53" s="59">
        <v>21</v>
      </c>
      <c r="X53" s="59">
        <v>52</v>
      </c>
      <c r="Y53" s="59">
        <v>2</v>
      </c>
    </row>
    <row r="54" spans="1:29" ht="18" hidden="1" customHeight="1">
      <c r="V54" s="290" t="s">
        <v>198</v>
      </c>
      <c r="W54" s="307">
        <v>21</v>
      </c>
      <c r="X54" s="307">
        <v>52</v>
      </c>
      <c r="Y54" s="307">
        <v>2</v>
      </c>
    </row>
    <row r="55" spans="1:29" ht="18" hidden="1" customHeight="1">
      <c r="V55" s="301" t="s">
        <v>199</v>
      </c>
      <c r="W55" s="307">
        <v>18</v>
      </c>
      <c r="X55" s="307">
        <v>25</v>
      </c>
      <c r="Y55" s="307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ht="18" customHeight="1"/>
    <row r="63" spans="1:29" ht="18" customHeight="1"/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  <row r="140" spans="26:29" s="19" customFormat="1" ht="18" customHeight="1">
      <c r="Z140" s="17"/>
      <c r="AA140" s="17"/>
      <c r="AB140" s="17"/>
      <c r="AC140" s="17"/>
    </row>
    <row r="141" spans="26:29" s="19" customFormat="1" ht="18" customHeight="1">
      <c r="Z141" s="17"/>
      <c r="AA141" s="17"/>
      <c r="AB141" s="17"/>
      <c r="AC141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77B5-C6A9-422C-B589-6550254A1A68}">
  <sheetPr>
    <tabColor rgb="FF002060"/>
  </sheetPr>
  <dimension ref="A1:AC140"/>
  <sheetViews>
    <sheetView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255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600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206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4.1999999999999993</v>
      </c>
      <c r="V10" s="27"/>
      <c r="W10" s="319">
        <v>21</v>
      </c>
      <c r="X10" s="319">
        <v>80</v>
      </c>
      <c r="Y10" s="319">
        <v>4</v>
      </c>
      <c r="Z10" s="62">
        <f>W10*45+(X10+Y10)*60</f>
        <v>5985</v>
      </c>
      <c r="AA10" s="61">
        <f>Z10/45</f>
        <v>133</v>
      </c>
      <c r="AB10" s="61">
        <f>AA10/5</f>
        <v>26.6</v>
      </c>
      <c r="AC10" s="63"/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280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65" t="s">
        <v>362</v>
      </c>
      <c r="D12" s="541"/>
      <c r="E12" s="740"/>
      <c r="F12" s="265" t="s">
        <v>647</v>
      </c>
      <c r="G12" s="231"/>
      <c r="H12" s="232"/>
      <c r="I12" s="251" t="s">
        <v>362</v>
      </c>
      <c r="J12" s="529"/>
      <c r="K12" s="740"/>
      <c r="L12" s="251" t="s">
        <v>361</v>
      </c>
      <c r="M12" s="230"/>
      <c r="N12" s="232"/>
      <c r="O12" s="232"/>
      <c r="P12" s="529"/>
      <c r="Q12" s="741"/>
      <c r="R12" s="417" t="s">
        <v>294</v>
      </c>
      <c r="S12" s="232"/>
      <c r="T12" s="743"/>
      <c r="U12" s="38"/>
      <c r="V12" s="424" t="s">
        <v>281</v>
      </c>
      <c r="W12" s="30"/>
      <c r="X12" s="30"/>
      <c r="Y12" s="3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55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39">
        <f>W13/15+(X13+Y13)/30</f>
        <v>4.1999999999999993</v>
      </c>
      <c r="V13" s="31"/>
      <c r="W13" s="323">
        <v>21</v>
      </c>
      <c r="X13" s="323">
        <v>80</v>
      </c>
      <c r="Y13" s="323">
        <v>4</v>
      </c>
      <c r="Z13" s="62">
        <f>W13*45+(X13+Y13)*60</f>
        <v>5985</v>
      </c>
      <c r="AA13" s="61">
        <f>Z13/45</f>
        <v>133</v>
      </c>
      <c r="AB13" s="61">
        <f>AA13/5</f>
        <v>26.6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268" t="s">
        <v>363</v>
      </c>
      <c r="G14" s="236"/>
      <c r="H14" s="237"/>
      <c r="I14" s="284" t="s">
        <v>363</v>
      </c>
      <c r="J14" s="531"/>
      <c r="K14" s="740"/>
      <c r="L14" s="236"/>
      <c r="M14" s="238"/>
      <c r="N14" s="237"/>
      <c r="O14" s="237"/>
      <c r="P14" s="531"/>
      <c r="Q14" s="741"/>
      <c r="R14" s="254"/>
      <c r="S14" s="237"/>
      <c r="T14" s="743"/>
      <c r="U14" s="40"/>
      <c r="V14" s="32" t="s">
        <v>280</v>
      </c>
      <c r="W14" s="425"/>
      <c r="X14" s="425"/>
      <c r="Y14" s="425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421" t="s">
        <v>209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3.2</v>
      </c>
      <c r="V16" s="56"/>
      <c r="W16" s="321">
        <v>21</v>
      </c>
      <c r="X16" s="321">
        <v>52</v>
      </c>
      <c r="Y16" s="321">
        <v>2</v>
      </c>
      <c r="Z16" s="62">
        <f>W16*45+(X16+Y16)*60</f>
        <v>4185</v>
      </c>
      <c r="AA16" s="61">
        <f>Z16/45</f>
        <v>93</v>
      </c>
      <c r="AB16" s="61">
        <f>AA16/5</f>
        <v>18.600000000000001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280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265" t="s">
        <v>357</v>
      </c>
      <c r="D18" s="353"/>
      <c r="E18" s="353"/>
      <c r="F18" s="353"/>
      <c r="G18" s="353"/>
      <c r="H18" s="195"/>
      <c r="I18" s="201" t="s">
        <v>358</v>
      </c>
      <c r="J18" s="253"/>
      <c r="K18" s="253"/>
      <c r="L18" s="253"/>
      <c r="M18" s="253"/>
      <c r="N18" s="253"/>
      <c r="O18" s="253"/>
      <c r="P18" s="253"/>
      <c r="Q18" s="253"/>
      <c r="R18" s="406"/>
      <c r="S18" s="253"/>
      <c r="T18" s="743"/>
      <c r="U18" s="38"/>
      <c r="V18" s="322"/>
      <c r="W18" s="29"/>
      <c r="X18" s="29"/>
      <c r="Y18" s="30"/>
    </row>
    <row r="19" spans="1:28" ht="9.9499999999999993" customHeight="1">
      <c r="A19" s="735"/>
      <c r="B19" s="738"/>
      <c r="C19" s="355"/>
      <c r="D19" s="356"/>
      <c r="E19" s="356"/>
      <c r="F19" s="356"/>
      <c r="G19" s="356"/>
      <c r="H19" s="197"/>
      <c r="I19" s="256"/>
      <c r="J19" s="256"/>
      <c r="K19" s="256"/>
      <c r="L19" s="256"/>
      <c r="M19" s="256"/>
      <c r="N19" s="256"/>
      <c r="O19" s="256"/>
      <c r="P19" s="256"/>
      <c r="Q19" s="256"/>
      <c r="R19" s="275"/>
      <c r="S19" s="256"/>
      <c r="T19" s="743"/>
      <c r="U19" s="43">
        <f>W19/15+(X19+Y19)/30</f>
        <v>0</v>
      </c>
      <c r="V19" s="31"/>
      <c r="W19" s="307"/>
      <c r="X19" s="307"/>
      <c r="Y19" s="307"/>
      <c r="Z19" s="62">
        <f>W19*45+(X19+Y19)*60</f>
        <v>0</v>
      </c>
      <c r="AA19" s="61">
        <f>Z19/45</f>
        <v>0</v>
      </c>
      <c r="AB19" s="61">
        <f>AA19/5</f>
        <v>0</v>
      </c>
    </row>
    <row r="20" spans="1:28" ht="9.9499999999999993" customHeight="1">
      <c r="A20" s="736"/>
      <c r="B20" s="739"/>
      <c r="C20" s="268" t="s">
        <v>363</v>
      </c>
      <c r="D20" s="359"/>
      <c r="E20" s="359"/>
      <c r="F20" s="359"/>
      <c r="G20" s="359"/>
      <c r="H20" s="199"/>
      <c r="I20" s="204" t="s">
        <v>363</v>
      </c>
      <c r="J20" s="260"/>
      <c r="K20" s="260"/>
      <c r="L20" s="260"/>
      <c r="M20" s="260"/>
      <c r="N20" s="260"/>
      <c r="O20" s="260"/>
      <c r="P20" s="260"/>
      <c r="Q20" s="260"/>
      <c r="R20" s="276"/>
      <c r="S20" s="260"/>
      <c r="T20" s="743"/>
      <c r="U20" s="40"/>
      <c r="V20" s="32"/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65"/>
      <c r="D21" s="265"/>
      <c r="E21" s="265"/>
      <c r="F21" s="265"/>
      <c r="G21" s="265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8" ht="9.9499999999999993" customHeight="1">
      <c r="A22" s="735"/>
      <c r="B22" s="738"/>
      <c r="C22" s="356"/>
      <c r="D22" s="356"/>
      <c r="E22" s="356"/>
      <c r="F22" s="356"/>
      <c r="G22" s="356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0</v>
      </c>
      <c r="V22" s="44"/>
      <c r="W22" s="315"/>
      <c r="X22" s="315"/>
      <c r="Y22" s="315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405"/>
      <c r="D23" s="359"/>
      <c r="E23" s="359"/>
      <c r="F23" s="359"/>
      <c r="G23" s="359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8" ht="9.9499999999999993" customHeight="1">
      <c r="A24" s="735"/>
      <c r="B24" s="737" t="s">
        <v>11</v>
      </c>
      <c r="C24" s="265" t="s">
        <v>359</v>
      </c>
      <c r="D24" s="195"/>
      <c r="E24" s="195"/>
      <c r="F24" s="195"/>
      <c r="G24" s="195"/>
      <c r="H24" s="251"/>
      <c r="I24" s="251" t="s">
        <v>360</v>
      </c>
      <c r="J24" s="251"/>
      <c r="K24" s="251"/>
      <c r="L24" s="252"/>
      <c r="M24" s="252"/>
      <c r="N24" s="252"/>
      <c r="O24" s="252"/>
      <c r="P24" s="252"/>
      <c r="Q24" s="277"/>
      <c r="R24" s="263"/>
      <c r="S24" s="202"/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197"/>
      <c r="D25" s="197"/>
      <c r="E25" s="197"/>
      <c r="F25" s="197"/>
      <c r="G25" s="197"/>
      <c r="H25" s="426"/>
      <c r="I25" s="426"/>
      <c r="J25" s="254"/>
      <c r="K25" s="340"/>
      <c r="L25" s="255"/>
      <c r="M25" s="255"/>
      <c r="N25" s="255"/>
      <c r="O25" s="255"/>
      <c r="P25" s="255"/>
      <c r="Q25" s="341"/>
      <c r="R25" s="264"/>
      <c r="S25" s="203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68" t="s">
        <v>363</v>
      </c>
      <c r="D26" s="199"/>
      <c r="E26" s="199"/>
      <c r="F26" s="199"/>
      <c r="G26" s="199"/>
      <c r="H26" s="199" t="s">
        <v>294</v>
      </c>
      <c r="I26" s="284" t="s">
        <v>363</v>
      </c>
      <c r="J26" s="258"/>
      <c r="K26" s="257"/>
      <c r="L26" s="259"/>
      <c r="M26" s="259"/>
      <c r="N26" s="259"/>
      <c r="O26" s="259"/>
      <c r="P26" s="259"/>
      <c r="Q26" s="254"/>
      <c r="R26" s="250"/>
      <c r="S26" s="200"/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5"/>
      <c r="E27" s="195"/>
      <c r="F27" s="195"/>
      <c r="G27" s="195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7"/>
      <c r="D28" s="197"/>
      <c r="E28" s="197"/>
      <c r="F28" s="197"/>
      <c r="G28" s="197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199"/>
      <c r="E29" s="199"/>
      <c r="F29" s="199"/>
      <c r="G29" s="199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71.800000000000011</v>
      </c>
    </row>
    <row r="30" spans="1:28" ht="9.9499999999999993" customHeight="1">
      <c r="A30" s="735"/>
      <c r="B30" s="737" t="s">
        <v>11</v>
      </c>
      <c r="C30" s="265" t="s">
        <v>359</v>
      </c>
      <c r="D30" s="195"/>
      <c r="E30" s="195"/>
      <c r="F30" s="195"/>
      <c r="G30" s="195"/>
      <c r="H30" s="201" t="s">
        <v>358</v>
      </c>
      <c r="I30" s="253"/>
      <c r="J30" s="253"/>
      <c r="K30" s="253"/>
      <c r="L30" s="253"/>
      <c r="M30" s="253"/>
      <c r="N30" s="253"/>
      <c r="O30" s="253"/>
      <c r="P30" s="253"/>
      <c r="Q30" s="406"/>
      <c r="R30" s="244"/>
      <c r="S30" s="196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197"/>
      <c r="D31" s="197"/>
      <c r="E31" s="197"/>
      <c r="F31" s="197"/>
      <c r="G31" s="197"/>
      <c r="H31" s="256"/>
      <c r="I31" s="256"/>
      <c r="J31" s="256"/>
      <c r="K31" s="256"/>
      <c r="L31" s="256"/>
      <c r="M31" s="256"/>
      <c r="N31" s="256"/>
      <c r="O31" s="256"/>
      <c r="P31" s="256"/>
      <c r="Q31" s="275"/>
      <c r="R31" s="247"/>
      <c r="S31" s="198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68" t="s">
        <v>363</v>
      </c>
      <c r="D32" s="199"/>
      <c r="E32" s="199"/>
      <c r="F32" s="199"/>
      <c r="G32" s="199"/>
      <c r="H32" s="204" t="s">
        <v>363</v>
      </c>
      <c r="I32" s="260"/>
      <c r="J32" s="260"/>
      <c r="K32" s="260"/>
      <c r="L32" s="260"/>
      <c r="M32" s="260"/>
      <c r="N32" s="260"/>
      <c r="O32" s="260"/>
      <c r="P32" s="260"/>
      <c r="Q32" s="276" t="s">
        <v>294</v>
      </c>
      <c r="R32" s="250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65"/>
      <c r="D33" s="195"/>
      <c r="E33" s="195"/>
      <c r="F33" s="265"/>
      <c r="G33" s="265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197"/>
      <c r="D34" s="197"/>
      <c r="E34" s="197"/>
      <c r="F34" s="197"/>
      <c r="G34" s="197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68"/>
      <c r="D35" s="199"/>
      <c r="E35" s="199"/>
      <c r="F35" s="268"/>
      <c r="G35" s="268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65" t="s">
        <v>359</v>
      </c>
      <c r="D36" s="265"/>
      <c r="E36" s="265"/>
      <c r="F36" s="265"/>
      <c r="G36" s="265"/>
      <c r="H36" s="251" t="s">
        <v>360</v>
      </c>
      <c r="I36" s="251"/>
      <c r="J36" s="251"/>
      <c r="K36" s="251"/>
      <c r="L36" s="252"/>
      <c r="M36" s="252"/>
      <c r="N36" s="252"/>
      <c r="O36" s="252"/>
      <c r="P36" s="252"/>
      <c r="Q36" s="277"/>
      <c r="R36" s="350"/>
      <c r="S36" s="266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356"/>
      <c r="D37" s="356"/>
      <c r="E37" s="356"/>
      <c r="F37" s="356"/>
      <c r="G37" s="356"/>
      <c r="H37" s="426"/>
      <c r="I37" s="254"/>
      <c r="J37" s="254"/>
      <c r="K37" s="340"/>
      <c r="L37" s="255"/>
      <c r="M37" s="255"/>
      <c r="N37" s="255"/>
      <c r="O37" s="255"/>
      <c r="P37" s="255"/>
      <c r="Q37" s="341"/>
      <c r="R37" s="351"/>
      <c r="S37" s="267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68" t="s">
        <v>363</v>
      </c>
      <c r="D38" s="359"/>
      <c r="E38" s="359"/>
      <c r="F38" s="359"/>
      <c r="G38" s="359"/>
      <c r="H38" s="284" t="s">
        <v>363</v>
      </c>
      <c r="I38" s="258"/>
      <c r="J38" s="258"/>
      <c r="K38" s="257"/>
      <c r="L38" s="259"/>
      <c r="M38" s="259"/>
      <c r="N38" s="259"/>
      <c r="O38" s="259"/>
      <c r="P38" s="259"/>
      <c r="Q38" s="254"/>
      <c r="R38" s="423"/>
      <c r="S38" s="26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302" t="s">
        <v>206</v>
      </c>
      <c r="W52" s="311">
        <v>21</v>
      </c>
      <c r="X52" s="311">
        <v>80</v>
      </c>
      <c r="Y52" s="311">
        <v>4</v>
      </c>
    </row>
    <row r="53" spans="1:29" ht="18" hidden="1" customHeight="1">
      <c r="V53" s="303" t="s">
        <v>207</v>
      </c>
      <c r="W53" s="307">
        <v>36</v>
      </c>
      <c r="X53" s="307">
        <v>50</v>
      </c>
      <c r="Y53" s="307">
        <v>4</v>
      </c>
    </row>
    <row r="54" spans="1:29" ht="18" hidden="1" customHeight="1">
      <c r="V54" s="303" t="s">
        <v>208</v>
      </c>
      <c r="W54" s="307">
        <v>21</v>
      </c>
      <c r="X54" s="307">
        <v>52</v>
      </c>
      <c r="Y54" s="307">
        <v>2</v>
      </c>
    </row>
    <row r="55" spans="1:29" ht="18" hidden="1" customHeight="1">
      <c r="V55" s="304" t="s">
        <v>209</v>
      </c>
      <c r="W55" s="307">
        <v>21</v>
      </c>
      <c r="X55" s="307">
        <v>52</v>
      </c>
      <c r="Y55" s="307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ht="18" customHeight="1"/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  <row r="140" spans="26:29" s="19" customFormat="1" ht="18" customHeight="1">
      <c r="Z140" s="17"/>
      <c r="AA140" s="17"/>
      <c r="AB140" s="17"/>
      <c r="AC140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8571C-CB19-4BE5-97E4-2139ED69B103}">
  <sheetPr>
    <tabColor theme="5" tint="-0.499984740745262"/>
  </sheetPr>
  <dimension ref="A1:AC139"/>
  <sheetViews>
    <sheetView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256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599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22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</v>
      </c>
      <c r="V10" s="27"/>
      <c r="W10" s="312">
        <v>30</v>
      </c>
      <c r="X10" s="312">
        <v>56</v>
      </c>
      <c r="Y10" s="312">
        <v>4</v>
      </c>
      <c r="Z10" s="62">
        <f>W10*45+(X10+Y10)*60</f>
        <v>4950</v>
      </c>
      <c r="AA10" s="61">
        <f>Z10/45</f>
        <v>110</v>
      </c>
      <c r="AB10" s="61">
        <f>AA10/5</f>
        <v>22</v>
      </c>
      <c r="AC10" s="63">
        <f>13+9</f>
        <v>22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350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65" t="s">
        <v>639</v>
      </c>
      <c r="D12" s="541"/>
      <c r="E12" s="740"/>
      <c r="F12" s="265" t="s">
        <v>640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211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5</v>
      </c>
      <c r="V13" s="12"/>
      <c r="W13" s="307">
        <v>45</v>
      </c>
      <c r="X13" s="307">
        <v>58</v>
      </c>
      <c r="Y13" s="307">
        <v>2</v>
      </c>
      <c r="Z13" s="62">
        <f>W13*45+(X13+Y13)*60</f>
        <v>5625</v>
      </c>
      <c r="AA13" s="61">
        <f>Z13/45</f>
        <v>125</v>
      </c>
      <c r="AB13" s="61">
        <f>AA13/5</f>
        <v>25</v>
      </c>
      <c r="AC13" s="17">
        <f>21-15</f>
        <v>6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359" t="s">
        <v>86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277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212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5</v>
      </c>
      <c r="V16" s="56"/>
      <c r="W16" s="307">
        <v>45</v>
      </c>
      <c r="X16" s="307">
        <v>58</v>
      </c>
      <c r="Y16" s="307">
        <v>2</v>
      </c>
      <c r="Z16" s="62">
        <f>W16*45+(X16+Y16)*60</f>
        <v>5625</v>
      </c>
      <c r="AA16" s="61">
        <f>Z16/45</f>
        <v>125</v>
      </c>
      <c r="AB16" s="61">
        <f>AA16/5</f>
        <v>25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275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262" t="s">
        <v>356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62"/>
      <c r="N18" s="196"/>
      <c r="O18" s="196"/>
      <c r="P18" s="202"/>
      <c r="Q18" s="202"/>
      <c r="R18" s="244"/>
      <c r="S18" s="196"/>
      <c r="T18" s="743"/>
      <c r="U18" s="38"/>
      <c r="V18" s="322"/>
      <c r="W18" s="29"/>
      <c r="X18" s="29"/>
      <c r="Y18" s="30"/>
    </row>
    <row r="19" spans="1:28" ht="9.9499999999999993" customHeight="1">
      <c r="A19" s="735"/>
      <c r="B19" s="738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198"/>
      <c r="N19" s="198"/>
      <c r="O19" s="198"/>
      <c r="P19" s="203"/>
      <c r="Q19" s="203"/>
      <c r="R19" s="247"/>
      <c r="S19" s="198"/>
      <c r="T19" s="743"/>
      <c r="U19" s="39">
        <f>W19/15+(X19+Y19)/30</f>
        <v>0</v>
      </c>
      <c r="V19" s="31"/>
      <c r="W19" s="307"/>
      <c r="X19" s="307"/>
      <c r="Y19" s="307"/>
      <c r="Z19" s="62">
        <f>W19*45+(X19+Y19)*60</f>
        <v>0</v>
      </c>
      <c r="AA19" s="61">
        <f>Z19/45</f>
        <v>0</v>
      </c>
      <c r="AB19" s="61">
        <f>AA19/5</f>
        <v>0</v>
      </c>
    </row>
    <row r="20" spans="1:28" ht="9.9499999999999993" customHeight="1">
      <c r="A20" s="736"/>
      <c r="B20" s="739"/>
      <c r="C20" s="270" t="s">
        <v>523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00"/>
      <c r="N20" s="200"/>
      <c r="O20" s="200"/>
      <c r="P20" s="200"/>
      <c r="Q20" s="200"/>
      <c r="R20" s="250"/>
      <c r="S20" s="200"/>
      <c r="T20" s="743"/>
      <c r="U20" s="40"/>
      <c r="V20" s="32"/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0</v>
      </c>
      <c r="V22" s="44"/>
      <c r="W22" s="315"/>
      <c r="X22" s="315"/>
      <c r="Y22" s="315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8" ht="9.9499999999999993" customHeight="1">
      <c r="A24" s="735"/>
      <c r="B24" s="737" t="s">
        <v>11</v>
      </c>
      <c r="C24" s="242" t="s">
        <v>276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62"/>
      <c r="N24" s="196"/>
      <c r="O24" s="196"/>
      <c r="P24" s="202"/>
      <c r="Q24" s="202"/>
      <c r="R24" s="263"/>
      <c r="S24" s="202"/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45"/>
      <c r="D25" s="225"/>
      <c r="E25" s="225"/>
      <c r="F25" s="225"/>
      <c r="G25" s="225"/>
      <c r="H25" s="225"/>
      <c r="I25" s="225"/>
      <c r="J25" s="225"/>
      <c r="K25" s="225"/>
      <c r="L25" s="225"/>
      <c r="M25" s="198"/>
      <c r="N25" s="198"/>
      <c r="O25" s="198"/>
      <c r="P25" s="203"/>
      <c r="Q25" s="203"/>
      <c r="R25" s="264"/>
      <c r="S25" s="203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363" t="s">
        <v>75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00"/>
      <c r="N26" s="200"/>
      <c r="O26" s="200"/>
      <c r="P26" s="200"/>
      <c r="Q26" s="200"/>
      <c r="R26" s="250"/>
      <c r="S26" s="200"/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72</v>
      </c>
    </row>
    <row r="30" spans="1:28" ht="9.9499999999999993" customHeight="1">
      <c r="A30" s="735"/>
      <c r="B30" s="737" t="s">
        <v>11</v>
      </c>
      <c r="C30" s="262" t="s">
        <v>356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42" t="s">
        <v>276</v>
      </c>
      <c r="N30" s="253"/>
      <c r="O30" s="253"/>
      <c r="P30" s="196"/>
      <c r="Q30" s="196"/>
      <c r="R30" s="244"/>
      <c r="S30" s="196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56"/>
      <c r="N31" s="256"/>
      <c r="O31" s="256"/>
      <c r="P31" s="198"/>
      <c r="Q31" s="198"/>
      <c r="R31" s="247"/>
      <c r="S31" s="198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70" t="s">
        <v>523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04" t="s">
        <v>75</v>
      </c>
      <c r="N32" s="229"/>
      <c r="O32" s="260"/>
      <c r="P32" s="200"/>
      <c r="Q32" s="200"/>
      <c r="R32" s="250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6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42" t="s">
        <v>276</v>
      </c>
      <c r="D36" s="223"/>
      <c r="E36" s="223"/>
      <c r="F36" s="223"/>
      <c r="G36" s="223"/>
      <c r="H36" s="265" t="s">
        <v>295</v>
      </c>
      <c r="I36" s="265"/>
      <c r="J36" s="265"/>
      <c r="K36" s="265"/>
      <c r="L36" s="195"/>
      <c r="M36" s="265"/>
      <c r="N36" s="195"/>
      <c r="O36" s="195"/>
      <c r="P36" s="195"/>
      <c r="Q36" s="263"/>
      <c r="R36" s="277"/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45"/>
      <c r="D37" s="226"/>
      <c r="E37" s="226"/>
      <c r="F37" s="226"/>
      <c r="G37" s="226"/>
      <c r="H37" s="356"/>
      <c r="I37" s="356"/>
      <c r="J37" s="356"/>
      <c r="K37" s="355"/>
      <c r="L37" s="197"/>
      <c r="M37" s="197"/>
      <c r="N37" s="197"/>
      <c r="O37" s="197"/>
      <c r="P37" s="197"/>
      <c r="Q37" s="264"/>
      <c r="R37" s="247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363" t="s">
        <v>75</v>
      </c>
      <c r="D38" s="278"/>
      <c r="E38" s="278"/>
      <c r="F38" s="278"/>
      <c r="G38" s="278"/>
      <c r="H38" s="359" t="s">
        <v>86</v>
      </c>
      <c r="I38" s="359"/>
      <c r="J38" s="359"/>
      <c r="K38" s="405"/>
      <c r="L38" s="199"/>
      <c r="M38" s="199"/>
      <c r="N38" s="199"/>
      <c r="O38" s="199"/>
      <c r="P38" s="199"/>
      <c r="Q38" s="250"/>
      <c r="R38" s="279"/>
      <c r="S38" s="200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6" t="s">
        <v>22</v>
      </c>
      <c r="W52" s="312">
        <v>30</v>
      </c>
      <c r="X52" s="312">
        <v>56</v>
      </c>
      <c r="Y52" s="312">
        <v>4</v>
      </c>
    </row>
    <row r="53" spans="1:29" ht="18" hidden="1" customHeight="1">
      <c r="V53" s="290" t="s">
        <v>211</v>
      </c>
      <c r="W53" s="307">
        <v>45</v>
      </c>
      <c r="X53" s="307">
        <v>58</v>
      </c>
      <c r="Y53" s="307">
        <v>2</v>
      </c>
    </row>
    <row r="54" spans="1:29" ht="18.75" hidden="1" customHeight="1">
      <c r="V54" s="290" t="s">
        <v>212</v>
      </c>
      <c r="W54" s="307">
        <v>45</v>
      </c>
      <c r="X54" s="307">
        <v>58</v>
      </c>
      <c r="Y54" s="307">
        <v>2</v>
      </c>
    </row>
    <row r="55" spans="1:29" ht="18" hidden="1" customHeight="1"/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ht="18" customHeight="1"/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  <row r="139" spans="26:29" s="19" customFormat="1" ht="18" customHeight="1">
      <c r="Z139" s="17"/>
      <c r="AA139" s="17"/>
      <c r="AB139" s="17"/>
      <c r="AC139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B89C-E45D-450E-A9C4-6BDAADAC39C0}">
  <sheetPr>
    <tabColor rgb="FF7030A0"/>
  </sheetPr>
  <dimension ref="A1:AC138"/>
  <sheetViews>
    <sheetView topLeftCell="A4"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258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597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22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</v>
      </c>
      <c r="V10" s="27"/>
      <c r="W10" s="408">
        <v>30</v>
      </c>
      <c r="X10" s="408">
        <v>56</v>
      </c>
      <c r="Y10" s="408">
        <v>4</v>
      </c>
      <c r="Z10" s="62">
        <f>W10*45+(X10+Y10)*60</f>
        <v>4950</v>
      </c>
      <c r="AA10" s="61">
        <f>Z10/45</f>
        <v>110</v>
      </c>
      <c r="AB10" s="61">
        <f>AA10/5</f>
        <v>22</v>
      </c>
      <c r="AC10" s="63">
        <f>22-17</f>
        <v>5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346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62" t="s">
        <v>652</v>
      </c>
      <c r="D12" s="541"/>
      <c r="E12" s="740"/>
      <c r="F12" s="262" t="s">
        <v>742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222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4.2</v>
      </c>
      <c r="V13" s="12"/>
      <c r="W13" s="412">
        <v>36</v>
      </c>
      <c r="X13" s="412">
        <v>52</v>
      </c>
      <c r="Y13" s="413">
        <v>2</v>
      </c>
      <c r="Z13" s="62">
        <f>W13*45+(X13+Y13)*60</f>
        <v>4860</v>
      </c>
      <c r="AA13" s="61">
        <f>Z13/45</f>
        <v>108</v>
      </c>
      <c r="AB13" s="61">
        <f>AA13/5</f>
        <v>21.6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346" t="s">
        <v>79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345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223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4.2</v>
      </c>
      <c r="V16" s="56"/>
      <c r="W16" s="314">
        <v>36</v>
      </c>
      <c r="X16" s="314">
        <v>52</v>
      </c>
      <c r="Y16" s="414">
        <v>2</v>
      </c>
      <c r="Z16" s="62">
        <f>W16*45+(X16+Y16)*60</f>
        <v>4860</v>
      </c>
      <c r="AA16" s="61">
        <f>Z16/45</f>
        <v>108</v>
      </c>
      <c r="AB16" s="61">
        <f>AA16/5</f>
        <v>21.6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345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242" t="s">
        <v>348</v>
      </c>
      <c r="D18" s="348"/>
      <c r="E18" s="348"/>
      <c r="F18" s="348"/>
      <c r="G18" s="348"/>
      <c r="H18" s="262" t="s">
        <v>347</v>
      </c>
      <c r="I18" s="266"/>
      <c r="J18" s="266"/>
      <c r="K18" s="266"/>
      <c r="L18" s="266"/>
      <c r="M18" s="266"/>
      <c r="N18" s="266"/>
      <c r="O18" s="265" t="s">
        <v>295</v>
      </c>
      <c r="P18" s="195"/>
      <c r="Q18" s="195"/>
      <c r="R18" s="354"/>
      <c r="S18" s="195"/>
      <c r="T18" s="743"/>
      <c r="U18" s="38"/>
      <c r="V18" s="322" t="s">
        <v>224</v>
      </c>
      <c r="W18" s="29"/>
      <c r="X18" s="29"/>
      <c r="Y18" s="30"/>
    </row>
    <row r="19" spans="1:28" ht="9.9499999999999993" customHeight="1">
      <c r="A19" s="735"/>
      <c r="B19" s="738"/>
      <c r="C19" s="245"/>
      <c r="D19" s="362"/>
      <c r="E19" s="362"/>
      <c r="F19" s="362"/>
      <c r="G19" s="362"/>
      <c r="H19" s="267"/>
      <c r="I19" s="267"/>
      <c r="J19" s="267"/>
      <c r="K19" s="267"/>
      <c r="L19" s="267"/>
      <c r="M19" s="267"/>
      <c r="N19" s="267"/>
      <c r="O19" s="197"/>
      <c r="P19" s="197"/>
      <c r="Q19" s="197"/>
      <c r="R19" s="357"/>
      <c r="S19" s="197"/>
      <c r="T19" s="743"/>
      <c r="U19" s="39">
        <f>W19/15+(X19+Y19)/30</f>
        <v>3.3333333333333335</v>
      </c>
      <c r="V19" s="31"/>
      <c r="W19" s="415">
        <v>25</v>
      </c>
      <c r="X19" s="415">
        <v>49</v>
      </c>
      <c r="Y19" s="416">
        <v>1</v>
      </c>
      <c r="Z19" s="62">
        <f>W19*45+(X19+Y19)*60</f>
        <v>4125</v>
      </c>
      <c r="AA19" s="61">
        <f>Z19/45</f>
        <v>91.666666666666671</v>
      </c>
      <c r="AB19" s="61">
        <f>AA19/6</f>
        <v>15.277777777777779</v>
      </c>
    </row>
    <row r="20" spans="1:28" ht="9.9499999999999993" customHeight="1">
      <c r="A20" s="736"/>
      <c r="B20" s="739"/>
      <c r="C20" s="363" t="s">
        <v>78</v>
      </c>
      <c r="D20" s="349"/>
      <c r="E20" s="349"/>
      <c r="F20" s="349"/>
      <c r="G20" s="349"/>
      <c r="H20" s="269" t="s">
        <v>79</v>
      </c>
      <c r="I20" s="269"/>
      <c r="J20" s="269"/>
      <c r="K20" s="269"/>
      <c r="L20" s="269"/>
      <c r="M20" s="269"/>
      <c r="N20" s="269"/>
      <c r="O20" s="199" t="s">
        <v>417</v>
      </c>
      <c r="P20" s="199"/>
      <c r="Q20" s="199"/>
      <c r="R20" s="360"/>
      <c r="S20" s="199"/>
      <c r="T20" s="743"/>
      <c r="U20" s="40"/>
      <c r="V20" s="32" t="s">
        <v>344</v>
      </c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0</v>
      </c>
      <c r="V22" s="44"/>
      <c r="W22" s="316"/>
      <c r="X22" s="316"/>
      <c r="Y22" s="316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8" ht="9.9499999999999993" customHeight="1">
      <c r="A24" s="735"/>
      <c r="B24" s="737" t="s">
        <v>11</v>
      </c>
      <c r="C24" s="251" t="s">
        <v>349</v>
      </c>
      <c r="D24" s="251"/>
      <c r="E24" s="251"/>
      <c r="F24" s="251"/>
      <c r="G24" s="251"/>
      <c r="H24" s="251"/>
      <c r="I24" s="251"/>
      <c r="J24" s="251"/>
      <c r="K24" s="251"/>
      <c r="L24" s="252"/>
      <c r="M24" s="252"/>
      <c r="N24" s="252"/>
      <c r="O24" s="252"/>
      <c r="P24" s="252"/>
      <c r="Q24" s="277"/>
      <c r="R24" s="277" t="s">
        <v>323</v>
      </c>
      <c r="S24" s="650" t="s">
        <v>741</v>
      </c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54"/>
      <c r="D25" s="254"/>
      <c r="E25" s="254"/>
      <c r="F25" s="254"/>
      <c r="G25" s="254"/>
      <c r="H25" s="254"/>
      <c r="I25" s="254"/>
      <c r="J25" s="254"/>
      <c r="K25" s="340"/>
      <c r="L25" s="255"/>
      <c r="M25" s="255"/>
      <c r="N25" s="255"/>
      <c r="O25" s="255"/>
      <c r="P25" s="255"/>
      <c r="Q25" s="341"/>
      <c r="R25" s="341"/>
      <c r="S25" s="536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58" t="s">
        <v>82</v>
      </c>
      <c r="D26" s="258"/>
      <c r="E26" s="258"/>
      <c r="F26" s="258"/>
      <c r="G26" s="258"/>
      <c r="H26" s="258"/>
      <c r="I26" s="258"/>
      <c r="J26" s="258"/>
      <c r="K26" s="257"/>
      <c r="L26" s="259"/>
      <c r="M26" s="259"/>
      <c r="N26" s="259"/>
      <c r="O26" s="259"/>
      <c r="P26" s="259"/>
      <c r="Q26" s="342"/>
      <c r="R26" s="279"/>
      <c r="S26" s="649" t="s">
        <v>274</v>
      </c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80.477777777777789</v>
      </c>
    </row>
    <row r="30" spans="1:28" ht="9.9499999999999993" customHeight="1">
      <c r="A30" s="735"/>
      <c r="B30" s="737" t="s">
        <v>11</v>
      </c>
      <c r="C30" s="265" t="s">
        <v>295</v>
      </c>
      <c r="D30" s="196"/>
      <c r="E30" s="196"/>
      <c r="F30" s="196"/>
      <c r="G30" s="196"/>
      <c r="H30" s="196"/>
      <c r="I30" s="272"/>
      <c r="J30" s="196"/>
      <c r="K30" s="196"/>
      <c r="L30" s="195"/>
      <c r="M30" s="242"/>
      <c r="N30" s="195"/>
      <c r="O30" s="196"/>
      <c r="P30" s="196"/>
      <c r="Q30" s="196"/>
      <c r="R30" s="244"/>
      <c r="S30" s="196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197"/>
      <c r="D31" s="198"/>
      <c r="E31" s="198"/>
      <c r="F31" s="198"/>
      <c r="G31" s="198"/>
      <c r="H31" s="198"/>
      <c r="I31" s="198"/>
      <c r="J31" s="198"/>
      <c r="K31" s="198"/>
      <c r="L31" s="197"/>
      <c r="M31" s="245"/>
      <c r="N31" s="198"/>
      <c r="O31" s="198"/>
      <c r="P31" s="198"/>
      <c r="Q31" s="198"/>
      <c r="R31" s="247"/>
      <c r="S31" s="198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68" t="s">
        <v>417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73"/>
      <c r="N32" s="200"/>
      <c r="O32" s="200"/>
      <c r="P32" s="200"/>
      <c r="Q32" s="200"/>
      <c r="R32" s="250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42" t="s">
        <v>348</v>
      </c>
      <c r="D36" s="251"/>
      <c r="E36" s="251"/>
      <c r="F36" s="251"/>
      <c r="G36" s="251"/>
      <c r="H36" s="251"/>
      <c r="I36" s="251"/>
      <c r="J36" s="251"/>
      <c r="K36" s="251"/>
      <c r="L36" s="252"/>
      <c r="M36" s="252"/>
      <c r="N36" s="252"/>
      <c r="O36" s="252"/>
      <c r="P36" s="252"/>
      <c r="Q36" s="277"/>
      <c r="R36" s="277"/>
      <c r="S36" s="25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45"/>
      <c r="D37" s="254"/>
      <c r="E37" s="254"/>
      <c r="F37" s="254"/>
      <c r="G37" s="254"/>
      <c r="H37" s="254"/>
      <c r="I37" s="254"/>
      <c r="J37" s="254"/>
      <c r="K37" s="340"/>
      <c r="L37" s="255"/>
      <c r="M37" s="255"/>
      <c r="N37" s="255"/>
      <c r="O37" s="255"/>
      <c r="P37" s="255"/>
      <c r="Q37" s="341"/>
      <c r="R37" s="341"/>
      <c r="S37" s="255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363" t="s">
        <v>78</v>
      </c>
      <c r="D38" s="258"/>
      <c r="E38" s="258"/>
      <c r="F38" s="258"/>
      <c r="G38" s="258"/>
      <c r="H38" s="258"/>
      <c r="I38" s="258"/>
      <c r="J38" s="258"/>
      <c r="K38" s="257"/>
      <c r="L38" s="259"/>
      <c r="M38" s="259"/>
      <c r="N38" s="259"/>
      <c r="O38" s="259"/>
      <c r="P38" s="259"/>
      <c r="Q38" s="342"/>
      <c r="R38" s="279"/>
      <c r="S38" s="25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1" t="s">
        <v>22</v>
      </c>
      <c r="W52" s="59">
        <v>30</v>
      </c>
      <c r="X52" s="59">
        <v>56</v>
      </c>
      <c r="Y52" s="59">
        <v>4</v>
      </c>
    </row>
    <row r="53" spans="1:29" ht="18" hidden="1" customHeight="1">
      <c r="V53" s="306" t="s">
        <v>222</v>
      </c>
      <c r="W53" s="315">
        <v>36</v>
      </c>
      <c r="X53" s="315">
        <v>52</v>
      </c>
      <c r="Y53" s="317">
        <v>2</v>
      </c>
    </row>
    <row r="54" spans="1:29" ht="18.75" hidden="1" customHeight="1">
      <c r="V54" s="293" t="s">
        <v>223</v>
      </c>
      <c r="W54" s="315">
        <v>36</v>
      </c>
      <c r="X54" s="315">
        <v>52</v>
      </c>
      <c r="Y54" s="317">
        <v>2</v>
      </c>
    </row>
    <row r="55" spans="1:29" ht="18" hidden="1" customHeight="1">
      <c r="V55" s="293" t="s">
        <v>224</v>
      </c>
      <c r="W55" s="315">
        <v>25</v>
      </c>
      <c r="X55" s="315">
        <v>49</v>
      </c>
      <c r="Y55" s="317">
        <v>1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s="19" customFormat="1" ht="18" customHeight="1">
      <c r="Z61" s="17"/>
      <c r="AA61" s="17"/>
      <c r="AB61" s="17"/>
      <c r="AC61" s="17"/>
    </row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E96A2-ECC1-4B13-AC6D-1DC4E2A19B6F}">
  <sheetPr>
    <tabColor theme="7" tint="-0.249977111117893"/>
  </sheetPr>
  <dimension ref="A1:AC138"/>
  <sheetViews>
    <sheetView zoomScaleNormal="100" zoomScaleSheetLayoutView="85" workbookViewId="0">
      <selection activeCell="V36" sqref="V36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259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590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225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4.2</v>
      </c>
      <c r="V10" s="27"/>
      <c r="W10" s="310">
        <v>36</v>
      </c>
      <c r="X10" s="310">
        <v>52</v>
      </c>
      <c r="Y10" s="310">
        <v>2</v>
      </c>
      <c r="Z10" s="62">
        <f>W10*45+(X10+Y10)*60</f>
        <v>4860</v>
      </c>
      <c r="AA10" s="61">
        <f>Z10/45</f>
        <v>108</v>
      </c>
      <c r="AB10" s="61">
        <f>AA10/5</f>
        <v>21.6</v>
      </c>
      <c r="AC10" s="63">
        <f>22*5</f>
        <v>110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318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42" t="s">
        <v>653</v>
      </c>
      <c r="D12" s="541"/>
      <c r="E12" s="740"/>
      <c r="F12" s="242" t="s">
        <v>743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226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4.2</v>
      </c>
      <c r="V13" s="12"/>
      <c r="W13" s="106">
        <v>36</v>
      </c>
      <c r="X13" s="106">
        <v>52</v>
      </c>
      <c r="Y13" s="106">
        <v>2</v>
      </c>
      <c r="Z13" s="62">
        <f>W13*45+(X13+Y13)*60</f>
        <v>4860</v>
      </c>
      <c r="AA13" s="61">
        <f>Z13/45</f>
        <v>108</v>
      </c>
      <c r="AB13" s="61">
        <f>AA13/6</f>
        <v>18</v>
      </c>
    </row>
    <row r="14" spans="1:29" ht="9.9499999999999993" customHeight="1">
      <c r="A14" s="736"/>
      <c r="B14" s="739"/>
      <c r="C14" s="235" t="s">
        <v>583</v>
      </c>
      <c r="D14" s="525"/>
      <c r="E14" s="740"/>
      <c r="F14" s="273" t="s">
        <v>81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315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227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4.2</v>
      </c>
      <c r="V16" s="56"/>
      <c r="W16" s="106">
        <v>36</v>
      </c>
      <c r="X16" s="106">
        <v>52</v>
      </c>
      <c r="Y16" s="106">
        <v>2</v>
      </c>
      <c r="Z16" s="62">
        <f>W16*45+(X16+Y16)*60</f>
        <v>4860</v>
      </c>
      <c r="AA16" s="61">
        <f>Z16/45</f>
        <v>108</v>
      </c>
      <c r="AB16" s="61">
        <f>AA16/5</f>
        <v>21.6</v>
      </c>
    </row>
    <row r="17" spans="1:29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314</v>
      </c>
      <c r="W17" s="53"/>
      <c r="X17" s="53"/>
      <c r="Y17" s="54"/>
    </row>
    <row r="18" spans="1:29" ht="9.9499999999999993" customHeight="1">
      <c r="A18" s="735"/>
      <c r="B18" s="737" t="s">
        <v>11</v>
      </c>
      <c r="C18" s="251" t="s">
        <v>342</v>
      </c>
      <c r="D18" s="353"/>
      <c r="E18" s="353"/>
      <c r="F18" s="353"/>
      <c r="G18" s="265" t="s">
        <v>341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354"/>
      <c r="S18" s="195"/>
      <c r="T18" s="743"/>
      <c r="U18" s="38"/>
      <c r="V18" s="322" t="s">
        <v>228</v>
      </c>
      <c r="W18" s="29"/>
      <c r="X18" s="29"/>
      <c r="Y18" s="30"/>
    </row>
    <row r="19" spans="1:29" ht="9.9499999999999993" customHeight="1">
      <c r="A19" s="735"/>
      <c r="B19" s="738"/>
      <c r="C19" s="255"/>
      <c r="D19" s="356"/>
      <c r="E19" s="356"/>
      <c r="F19" s="356"/>
      <c r="G19" s="356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357"/>
      <c r="S19" s="197"/>
      <c r="T19" s="743"/>
      <c r="U19" s="39">
        <f>W19/15+(X19+Y19)/30</f>
        <v>4.2</v>
      </c>
      <c r="V19" s="31"/>
      <c r="W19" s="106">
        <v>36</v>
      </c>
      <c r="X19" s="106">
        <v>52</v>
      </c>
      <c r="Y19" s="106">
        <v>2</v>
      </c>
      <c r="Z19" s="62">
        <f>W19*45+(X19+Y19)*60</f>
        <v>4860</v>
      </c>
      <c r="AA19" s="61">
        <f>Z19/45</f>
        <v>108</v>
      </c>
      <c r="AB19" s="61">
        <f>AA19/5</f>
        <v>21.6</v>
      </c>
      <c r="AC19" s="17">
        <f>8+14</f>
        <v>22</v>
      </c>
    </row>
    <row r="20" spans="1:29" ht="9.9499999999999993" customHeight="1">
      <c r="A20" s="736"/>
      <c r="B20" s="739"/>
      <c r="C20" s="284" t="s">
        <v>91</v>
      </c>
      <c r="D20" s="359"/>
      <c r="E20" s="359"/>
      <c r="F20" s="359"/>
      <c r="G20" s="199" t="s">
        <v>80</v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360"/>
      <c r="S20" s="199"/>
      <c r="T20" s="743"/>
      <c r="U20" s="40"/>
      <c r="V20" s="32" t="s">
        <v>317</v>
      </c>
      <c r="W20" s="33"/>
      <c r="X20" s="33"/>
      <c r="Y20" s="34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0</v>
      </c>
      <c r="V22" s="44"/>
      <c r="W22" s="316"/>
      <c r="X22" s="316"/>
      <c r="Y22" s="316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9" ht="9.9499999999999993" customHeight="1">
      <c r="A24" s="735"/>
      <c r="B24" s="737" t="s">
        <v>11</v>
      </c>
      <c r="C24" s="251" t="s">
        <v>342</v>
      </c>
      <c r="D24" s="252"/>
      <c r="E24" s="252"/>
      <c r="F24" s="252"/>
      <c r="G24" s="265" t="s">
        <v>341</v>
      </c>
      <c r="H24" s="265"/>
      <c r="I24" s="195"/>
      <c r="J24" s="265"/>
      <c r="K24" s="265"/>
      <c r="L24" s="195"/>
      <c r="M24" s="265"/>
      <c r="N24" s="195"/>
      <c r="O24" s="195"/>
      <c r="P24" s="195"/>
      <c r="Q24" s="271" t="s">
        <v>294</v>
      </c>
      <c r="R24" s="263"/>
      <c r="S24" s="202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255"/>
      <c r="D25" s="255"/>
      <c r="E25" s="255"/>
      <c r="F25" s="255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264"/>
      <c r="S25" s="203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284" t="s">
        <v>91</v>
      </c>
      <c r="D26" s="259"/>
      <c r="E26" s="259"/>
      <c r="F26" s="259"/>
      <c r="G26" s="199" t="s">
        <v>80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250"/>
      <c r="S26" s="200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82.800000000000011</v>
      </c>
    </row>
    <row r="30" spans="1:29" ht="9.9499999999999993" customHeight="1">
      <c r="A30" s="735"/>
      <c r="B30" s="737" t="s">
        <v>11</v>
      </c>
      <c r="C30" s="251" t="s">
        <v>342</v>
      </c>
      <c r="D30" s="252"/>
      <c r="E30" s="252"/>
      <c r="F30" s="252"/>
      <c r="G30" s="252"/>
      <c r="H30" s="252"/>
      <c r="I30" s="285"/>
      <c r="J30" s="252"/>
      <c r="K30" s="252"/>
      <c r="L30" s="252"/>
      <c r="M30" s="251"/>
      <c r="N30" s="252"/>
      <c r="O30" s="252"/>
      <c r="P30" s="252" t="s">
        <v>294</v>
      </c>
      <c r="Q30" s="252"/>
      <c r="R30" s="277"/>
      <c r="S30" s="252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340"/>
      <c r="N31" s="255"/>
      <c r="O31" s="255"/>
      <c r="P31" s="255"/>
      <c r="Q31" s="255"/>
      <c r="R31" s="341"/>
      <c r="S31" s="255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284" t="s">
        <v>91</v>
      </c>
      <c r="D32" s="259"/>
      <c r="E32" s="259"/>
      <c r="F32" s="259"/>
      <c r="G32" s="259"/>
      <c r="H32" s="259"/>
      <c r="I32" s="259"/>
      <c r="J32" s="259"/>
      <c r="K32" s="259"/>
      <c r="L32" s="259"/>
      <c r="M32" s="257"/>
      <c r="N32" s="259"/>
      <c r="O32" s="259"/>
      <c r="P32" s="259"/>
      <c r="Q32" s="259"/>
      <c r="R32" s="342"/>
      <c r="S32" s="259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42" t="s">
        <v>339</v>
      </c>
      <c r="D36" s="242"/>
      <c r="E36" s="242"/>
      <c r="F36" s="242"/>
      <c r="G36" s="242"/>
      <c r="H36" s="242"/>
      <c r="I36" s="242"/>
      <c r="J36" s="223"/>
      <c r="K36" s="242"/>
      <c r="L36" s="344"/>
      <c r="M36" s="344" t="s">
        <v>343</v>
      </c>
      <c r="N36" s="202"/>
      <c r="O36" s="202"/>
      <c r="P36" s="202"/>
      <c r="Q36" s="263"/>
      <c r="R36" s="277"/>
      <c r="S36" s="344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362"/>
      <c r="D37" s="362"/>
      <c r="E37" s="362"/>
      <c r="F37" s="362"/>
      <c r="G37" s="362"/>
      <c r="H37" s="362"/>
      <c r="I37" s="362"/>
      <c r="J37" s="226"/>
      <c r="K37" s="245"/>
      <c r="L37" s="225"/>
      <c r="M37" s="225"/>
      <c r="N37" s="203"/>
      <c r="O37" s="203"/>
      <c r="P37" s="203"/>
      <c r="Q37" s="264"/>
      <c r="R37" s="247"/>
      <c r="S37" s="267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349" t="s">
        <v>81</v>
      </c>
      <c r="D38" s="349"/>
      <c r="E38" s="349"/>
      <c r="F38" s="349"/>
      <c r="G38" s="349"/>
      <c r="H38" s="349"/>
      <c r="I38" s="349"/>
      <c r="J38" s="278"/>
      <c r="K38" s="273"/>
      <c r="L38" s="270"/>
      <c r="M38" s="270" t="s">
        <v>81</v>
      </c>
      <c r="N38" s="205"/>
      <c r="O38" s="200"/>
      <c r="P38" s="200"/>
      <c r="Q38" s="250"/>
      <c r="R38" s="279"/>
      <c r="S38" s="269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344" t="s">
        <v>340</v>
      </c>
      <c r="D42" s="266"/>
      <c r="E42" s="266"/>
      <c r="F42" s="266"/>
      <c r="G42" s="266"/>
      <c r="H42" s="266"/>
      <c r="I42" s="262"/>
      <c r="J42" s="266"/>
      <c r="K42" s="266"/>
      <c r="L42" s="262"/>
      <c r="M42" s="266"/>
      <c r="N42" s="266"/>
      <c r="O42" s="266"/>
      <c r="P42" s="266"/>
      <c r="Q42" s="266"/>
      <c r="R42" s="410"/>
      <c r="S42" s="26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67"/>
      <c r="D43" s="267"/>
      <c r="E43" s="267"/>
      <c r="F43" s="267"/>
      <c r="G43" s="267"/>
      <c r="H43" s="267"/>
      <c r="I43" s="345"/>
      <c r="J43" s="267"/>
      <c r="K43" s="267"/>
      <c r="L43" s="267"/>
      <c r="M43" s="267"/>
      <c r="N43" s="267"/>
      <c r="O43" s="267" t="s">
        <v>60</v>
      </c>
      <c r="P43" s="267"/>
      <c r="Q43" s="267"/>
      <c r="R43" s="351"/>
      <c r="S43" s="267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70" t="s">
        <v>81</v>
      </c>
      <c r="D44" s="269"/>
      <c r="E44" s="269"/>
      <c r="F44" s="269"/>
      <c r="G44" s="269"/>
      <c r="H44" s="269"/>
      <c r="I44" s="346"/>
      <c r="J44" s="269"/>
      <c r="K44" s="269"/>
      <c r="L44" s="270"/>
      <c r="M44" s="269"/>
      <c r="N44" s="269"/>
      <c r="O44" s="269"/>
      <c r="P44" s="269"/>
      <c r="Q44" s="269"/>
      <c r="R44" s="352"/>
      <c r="S44" s="269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6" t="s">
        <v>225</v>
      </c>
      <c r="W52" s="310">
        <v>36</v>
      </c>
      <c r="X52" s="310">
        <v>52</v>
      </c>
      <c r="Y52" s="310">
        <v>2</v>
      </c>
    </row>
    <row r="53" spans="1:29" ht="18" hidden="1" customHeight="1">
      <c r="V53" s="296" t="s">
        <v>226</v>
      </c>
      <c r="W53" s="106">
        <v>36</v>
      </c>
      <c r="X53" s="106">
        <v>52</v>
      </c>
      <c r="Y53" s="106">
        <v>2</v>
      </c>
    </row>
    <row r="54" spans="1:29" ht="18.75" hidden="1" customHeight="1">
      <c r="V54" s="296" t="s">
        <v>227</v>
      </c>
      <c r="W54" s="106">
        <v>36</v>
      </c>
      <c r="X54" s="106">
        <v>52</v>
      </c>
      <c r="Y54" s="106">
        <v>2</v>
      </c>
    </row>
    <row r="55" spans="1:29" ht="18" hidden="1" customHeight="1">
      <c r="V55" s="289" t="s">
        <v>228</v>
      </c>
      <c r="W55" s="106">
        <v>36</v>
      </c>
      <c r="X55" s="106">
        <v>52</v>
      </c>
      <c r="Y55" s="106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s="19" customFormat="1" ht="18" customHeight="1">
      <c r="Z61" s="17"/>
      <c r="AA61" s="17"/>
      <c r="AB61" s="17"/>
      <c r="AC61" s="17"/>
    </row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75D99-D0A8-48D3-B975-87905638E345}">
  <sheetPr>
    <tabColor theme="5" tint="0.39997558519241921"/>
  </sheetPr>
  <dimension ref="A1:AC138"/>
  <sheetViews>
    <sheetView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260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596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241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4.2</v>
      </c>
      <c r="V10" s="27"/>
      <c r="W10" s="408">
        <v>36</v>
      </c>
      <c r="X10" s="408">
        <v>52</v>
      </c>
      <c r="Y10" s="408">
        <v>2</v>
      </c>
      <c r="Z10" s="62">
        <f>W10*45+(X10+Y10)*60</f>
        <v>4860</v>
      </c>
      <c r="AA10" s="61">
        <f>Z10/45</f>
        <v>108</v>
      </c>
      <c r="AB10" s="61">
        <f>AA10/5</f>
        <v>21.6</v>
      </c>
      <c r="AC10" s="63">
        <f>22-15</f>
        <v>7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312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65" t="s">
        <v>655</v>
      </c>
      <c r="D12" s="541"/>
      <c r="E12" s="740"/>
      <c r="F12" s="265" t="s">
        <v>654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308</v>
      </c>
      <c r="W12" s="80"/>
      <c r="X12" s="80"/>
      <c r="Y12" s="80"/>
    </row>
    <row r="13" spans="1:29" ht="9.9499999999999993" customHeight="1">
      <c r="A13" s="735"/>
      <c r="B13" s="738"/>
      <c r="C13" s="407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4.2</v>
      </c>
      <c r="V13" s="12"/>
      <c r="W13" s="106">
        <v>36</v>
      </c>
      <c r="X13" s="106">
        <v>52</v>
      </c>
      <c r="Y13" s="106">
        <v>2</v>
      </c>
      <c r="Z13" s="62">
        <f>W13*45+(X13+Y13)*60</f>
        <v>4860</v>
      </c>
      <c r="AA13" s="61">
        <f>Z13/45</f>
        <v>108</v>
      </c>
      <c r="AB13" s="61">
        <f>AA13/6</f>
        <v>18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359" t="s">
        <v>89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307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243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4.2</v>
      </c>
      <c r="V16" s="56"/>
      <c r="W16" s="312">
        <v>36</v>
      </c>
      <c r="X16" s="312">
        <v>52</v>
      </c>
      <c r="Y16" s="312">
        <v>2</v>
      </c>
      <c r="Z16" s="62">
        <f>W16*45+(X16+Y16)*60</f>
        <v>4860</v>
      </c>
      <c r="AA16" s="61">
        <f>Z16/45</f>
        <v>108</v>
      </c>
      <c r="AB16" s="61">
        <f>AA16/6</f>
        <v>18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313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265" t="s">
        <v>328</v>
      </c>
      <c r="D18" s="353"/>
      <c r="E18" s="353"/>
      <c r="F18" s="353"/>
      <c r="G18" s="353"/>
      <c r="H18" s="195"/>
      <c r="I18" s="195"/>
      <c r="J18" s="196"/>
      <c r="K18" s="196"/>
      <c r="L18" s="196"/>
      <c r="M18" s="196"/>
      <c r="N18" s="196"/>
      <c r="O18" s="196"/>
      <c r="P18" s="196"/>
      <c r="Q18" s="196"/>
      <c r="R18" s="244"/>
      <c r="S18" s="634" t="s">
        <v>336</v>
      </c>
      <c r="T18" s="743"/>
      <c r="U18" s="38"/>
      <c r="V18" s="322" t="s">
        <v>244</v>
      </c>
      <c r="W18" s="29"/>
      <c r="X18" s="29"/>
      <c r="Y18" s="30"/>
    </row>
    <row r="19" spans="1:28" ht="9.9499999999999993" customHeight="1">
      <c r="A19" s="735"/>
      <c r="B19" s="738"/>
      <c r="C19" s="355"/>
      <c r="D19" s="356"/>
      <c r="E19" s="356"/>
      <c r="F19" s="356"/>
      <c r="G19" s="356"/>
      <c r="H19" s="197"/>
      <c r="I19" s="197"/>
      <c r="J19" s="198"/>
      <c r="K19" s="198"/>
      <c r="L19" s="198"/>
      <c r="M19" s="198"/>
      <c r="N19" s="198"/>
      <c r="O19" s="198"/>
      <c r="P19" s="198"/>
      <c r="Q19" s="198"/>
      <c r="R19" s="247"/>
      <c r="S19" s="198"/>
      <c r="T19" s="743"/>
      <c r="U19" s="39">
        <f>W19/15+(X19+Y19)/30</f>
        <v>3.3333333333333335</v>
      </c>
      <c r="V19" s="31"/>
      <c r="W19" s="59">
        <v>25</v>
      </c>
      <c r="X19" s="59">
        <v>49</v>
      </c>
      <c r="Y19" s="59">
        <v>1</v>
      </c>
      <c r="Z19" s="62">
        <f>W19*45+(X19+Y19)*60</f>
        <v>4125</v>
      </c>
      <c r="AA19" s="61">
        <f>Z19/45</f>
        <v>91.666666666666671</v>
      </c>
      <c r="AB19" s="61">
        <f>AA19/6</f>
        <v>15.277777777777779</v>
      </c>
    </row>
    <row r="20" spans="1:28" ht="9.9499999999999993" customHeight="1">
      <c r="A20" s="736"/>
      <c r="B20" s="739"/>
      <c r="C20" s="405" t="s">
        <v>89</v>
      </c>
      <c r="D20" s="359"/>
      <c r="E20" s="359"/>
      <c r="F20" s="359"/>
      <c r="G20" s="359"/>
      <c r="H20" s="199"/>
      <c r="I20" s="199"/>
      <c r="J20" s="200"/>
      <c r="K20" s="200"/>
      <c r="L20" s="200"/>
      <c r="M20" s="200"/>
      <c r="N20" s="200"/>
      <c r="O20" s="200"/>
      <c r="P20" s="200"/>
      <c r="Q20" s="200"/>
      <c r="R20" s="250"/>
      <c r="S20" s="462" t="s">
        <v>89</v>
      </c>
      <c r="T20" s="743"/>
      <c r="U20" s="40"/>
      <c r="V20" s="32" t="s">
        <v>307</v>
      </c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>
        <f>W22/15+(X22+Y22)/30</f>
        <v>0</v>
      </c>
      <c r="V22" s="44"/>
      <c r="W22" s="316"/>
      <c r="X22" s="316"/>
      <c r="Y22" s="316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8" ht="9.9499999999999993" customHeight="1">
      <c r="A24" s="735"/>
      <c r="B24" s="737" t="s">
        <v>11</v>
      </c>
      <c r="C24" s="251" t="s">
        <v>330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1"/>
      <c r="N24" s="252"/>
      <c r="O24" s="252"/>
      <c r="P24" s="252"/>
      <c r="Q24" s="252"/>
      <c r="R24" s="277"/>
      <c r="S24" s="651" t="s">
        <v>337</v>
      </c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341"/>
      <c r="S25" s="255"/>
      <c r="T25" s="743"/>
      <c r="U25" s="69">
        <f>W25/15+(X25+Y25)/30</f>
        <v>0</v>
      </c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57" t="s">
        <v>89</v>
      </c>
      <c r="D26" s="769" t="s">
        <v>92</v>
      </c>
      <c r="E26" s="770"/>
      <c r="F26" s="259" t="s">
        <v>89</v>
      </c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342" t="s">
        <v>323</v>
      </c>
      <c r="S26" s="422" t="s">
        <v>89</v>
      </c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72.87777777777778</v>
      </c>
    </row>
    <row r="30" spans="1:28" ht="9.9499999999999993" customHeight="1">
      <c r="A30" s="735"/>
      <c r="B30" s="737" t="s">
        <v>11</v>
      </c>
      <c r="C30" s="201" t="s">
        <v>327</v>
      </c>
      <c r="D30" s="253"/>
      <c r="E30" s="253"/>
      <c r="F30" s="253"/>
      <c r="G30" s="253"/>
      <c r="H30" s="253"/>
      <c r="I30" s="201"/>
      <c r="J30" s="253"/>
      <c r="K30" s="253"/>
      <c r="L30" s="253"/>
      <c r="M30" s="242"/>
      <c r="N30" s="253"/>
      <c r="O30" s="253"/>
      <c r="P30" s="253"/>
      <c r="Q30" s="253"/>
      <c r="R30" s="406"/>
      <c r="S30" s="253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45"/>
      <c r="N31" s="256"/>
      <c r="O31" s="256"/>
      <c r="P31" s="256"/>
      <c r="Q31" s="256"/>
      <c r="R31" s="275"/>
      <c r="S31" s="256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73" t="s">
        <v>89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73"/>
      <c r="N32" s="260"/>
      <c r="O32" s="260"/>
      <c r="P32" s="260"/>
      <c r="Q32" s="260"/>
      <c r="R32" s="276"/>
      <c r="S32" s="26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62" t="s">
        <v>329</v>
      </c>
      <c r="D36" s="223"/>
      <c r="E36" s="223"/>
      <c r="F36" s="223"/>
      <c r="G36" s="223"/>
      <c r="H36" s="223"/>
      <c r="I36" s="223"/>
      <c r="J36" s="223"/>
      <c r="K36" s="242"/>
      <c r="L36" s="224"/>
      <c r="M36" s="224"/>
      <c r="N36" s="202"/>
      <c r="O36" s="202"/>
      <c r="P36" s="202"/>
      <c r="Q36" s="263"/>
      <c r="R36" s="277"/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26"/>
      <c r="D37" s="226"/>
      <c r="E37" s="226"/>
      <c r="F37" s="226"/>
      <c r="G37" s="226"/>
      <c r="H37" s="226"/>
      <c r="I37" s="226"/>
      <c r="J37" s="226"/>
      <c r="K37" s="245"/>
      <c r="L37" s="225"/>
      <c r="M37" s="225"/>
      <c r="N37" s="203"/>
      <c r="O37" s="203"/>
      <c r="P37" s="203"/>
      <c r="Q37" s="264"/>
      <c r="R37" s="247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346" t="s">
        <v>89</v>
      </c>
      <c r="D38" s="278"/>
      <c r="E38" s="278"/>
      <c r="F38" s="278"/>
      <c r="G38" s="278"/>
      <c r="H38" s="278"/>
      <c r="I38" s="278"/>
      <c r="J38" s="278"/>
      <c r="K38" s="273"/>
      <c r="L38" s="229"/>
      <c r="M38" s="229"/>
      <c r="N38" s="205"/>
      <c r="O38" s="200"/>
      <c r="P38" s="200"/>
      <c r="Q38" s="250"/>
      <c r="R38" s="279"/>
      <c r="S38" s="200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78"/>
      <c r="V42" s="87"/>
      <c r="W42" s="79"/>
      <c r="X42" s="79"/>
      <c r="Y42" s="80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81"/>
      <c r="V43" s="12"/>
      <c r="W43" s="82"/>
      <c r="X43" s="82"/>
      <c r="Y43" s="82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83"/>
      <c r="V44" s="84"/>
      <c r="W44" s="85"/>
      <c r="X44" s="85"/>
      <c r="Y44" s="86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8" t="s">
        <v>241</v>
      </c>
      <c r="W52" s="307">
        <v>36</v>
      </c>
      <c r="X52" s="307">
        <v>52</v>
      </c>
      <c r="Y52" s="307">
        <v>2</v>
      </c>
    </row>
    <row r="53" spans="1:29" ht="18" hidden="1" customHeight="1">
      <c r="V53" s="290" t="s">
        <v>242</v>
      </c>
      <c r="W53" s="307">
        <v>36</v>
      </c>
      <c r="X53" s="307">
        <v>52</v>
      </c>
      <c r="Y53" s="307">
        <v>2</v>
      </c>
    </row>
    <row r="54" spans="1:29" ht="18.75" hidden="1" customHeight="1">
      <c r="V54" s="298" t="s">
        <v>243</v>
      </c>
      <c r="W54" s="307">
        <v>36</v>
      </c>
      <c r="X54" s="307">
        <v>52</v>
      </c>
      <c r="Y54" s="307">
        <v>2</v>
      </c>
    </row>
    <row r="55" spans="1:29" ht="18" hidden="1" customHeight="1">
      <c r="V55" s="290" t="s">
        <v>244</v>
      </c>
      <c r="W55" s="59">
        <v>25</v>
      </c>
      <c r="X55" s="59">
        <v>49</v>
      </c>
      <c r="Y55" s="59">
        <v>1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s="19" customFormat="1" ht="18" customHeight="1">
      <c r="Z61" s="17"/>
      <c r="AA61" s="17"/>
      <c r="AB61" s="17"/>
      <c r="AC61" s="17"/>
    </row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</sheetData>
  <mergeCells count="47">
    <mergeCell ref="B48:J48"/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D26:E26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FCAF-0A5B-42B8-AE70-38E44D3186B4}">
  <sheetPr>
    <tabColor theme="8" tint="-0.499984740745262"/>
  </sheetPr>
  <dimension ref="A1:AC138"/>
  <sheetViews>
    <sheetView tabSelected="1" zoomScaleNormal="100" zoomScaleSheetLayoutView="85" workbookViewId="0">
      <selection activeCell="AE29" sqref="AE29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309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595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236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3.3333333333333335</v>
      </c>
      <c r="V10" s="27"/>
      <c r="W10" s="307">
        <v>25</v>
      </c>
      <c r="X10" s="307">
        <v>49</v>
      </c>
      <c r="Y10" s="307">
        <v>1</v>
      </c>
      <c r="Z10" s="62">
        <f>W10*45+(X10+Y10)*60</f>
        <v>4125</v>
      </c>
      <c r="AA10" s="61">
        <f>Z10/45</f>
        <v>91.666666666666671</v>
      </c>
      <c r="AB10" s="61">
        <f>AA10/6</f>
        <v>15.277777777777779</v>
      </c>
      <c r="AC10" s="63"/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310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42" t="s">
        <v>657</v>
      </c>
      <c r="D12" s="541"/>
      <c r="E12" s="740"/>
      <c r="F12" s="242" t="s">
        <v>656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237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4.2</v>
      </c>
      <c r="V13" s="12"/>
      <c r="W13" s="106">
        <v>36</v>
      </c>
      <c r="X13" s="106">
        <v>52</v>
      </c>
      <c r="Y13" s="106">
        <v>2</v>
      </c>
      <c r="Z13" s="62">
        <f>W13*45+(X13+Y13)*60</f>
        <v>4860</v>
      </c>
      <c r="AA13" s="61">
        <f>Z13/45</f>
        <v>108</v>
      </c>
      <c r="AB13" s="61">
        <f>AA13/5</f>
        <v>21.6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349" t="s">
        <v>119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349" t="s">
        <v>294</v>
      </c>
      <c r="S14" s="237"/>
      <c r="T14" s="743"/>
      <c r="U14" s="83"/>
      <c r="V14" s="84" t="s">
        <v>316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554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4.2</v>
      </c>
      <c r="V16" s="56"/>
      <c r="W16" s="106">
        <v>36</v>
      </c>
      <c r="X16" s="106">
        <v>52</v>
      </c>
      <c r="Y16" s="106">
        <v>2</v>
      </c>
      <c r="Z16" s="62">
        <f>W16*45+(X16+Y16)*60</f>
        <v>4860</v>
      </c>
      <c r="AA16" s="61">
        <f>Z16/45</f>
        <v>108</v>
      </c>
      <c r="AB16" s="61">
        <f>AA16/5</f>
        <v>21.6</v>
      </c>
      <c r="AC16" s="17">
        <f>22-15</f>
        <v>7</v>
      </c>
    </row>
    <row r="17" spans="1:29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311</v>
      </c>
      <c r="W17" s="53"/>
      <c r="X17" s="53"/>
      <c r="Y17" s="54"/>
    </row>
    <row r="18" spans="1:29" ht="9.9499999999999993" customHeight="1">
      <c r="A18" s="735"/>
      <c r="B18" s="737" t="s">
        <v>11</v>
      </c>
      <c r="C18" s="262" t="s">
        <v>322</v>
      </c>
      <c r="D18" s="243"/>
      <c r="E18" s="243"/>
      <c r="F18" s="243"/>
      <c r="G18" s="243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244"/>
      <c r="S18" s="196"/>
      <c r="T18" s="743"/>
      <c r="U18" s="38"/>
      <c r="V18" s="322"/>
      <c r="W18" s="29"/>
      <c r="X18" s="29"/>
      <c r="Y18" s="30"/>
    </row>
    <row r="19" spans="1:29" ht="9.9499999999999993" customHeight="1">
      <c r="A19" s="735"/>
      <c r="B19" s="738"/>
      <c r="C19" s="245"/>
      <c r="D19" s="246"/>
      <c r="E19" s="246"/>
      <c r="F19" s="246"/>
      <c r="G19" s="246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247"/>
      <c r="S19" s="198"/>
      <c r="T19" s="743"/>
      <c r="U19" s="39"/>
      <c r="V19" s="31"/>
      <c r="W19" s="308"/>
      <c r="X19" s="308"/>
      <c r="Y19" s="308"/>
      <c r="Z19" s="62">
        <f>W19*45+(X19+Y19)*60</f>
        <v>0</v>
      </c>
      <c r="AA19" s="61">
        <f>Z19/45</f>
        <v>0</v>
      </c>
      <c r="AB19" s="61">
        <f>AA19/5</f>
        <v>0</v>
      </c>
    </row>
    <row r="20" spans="1:29" ht="9.9499999999999993" customHeight="1">
      <c r="A20" s="736"/>
      <c r="B20" s="739"/>
      <c r="C20" s="470" t="s">
        <v>119</v>
      </c>
      <c r="D20" s="249"/>
      <c r="E20" s="249"/>
      <c r="F20" s="249"/>
      <c r="G20" s="249"/>
      <c r="H20" s="200"/>
      <c r="I20" s="200"/>
      <c r="J20" s="200"/>
      <c r="K20" s="200"/>
      <c r="L20" s="200"/>
      <c r="M20" s="200"/>
      <c r="N20" s="200"/>
      <c r="O20" s="200"/>
      <c r="P20" s="200"/>
      <c r="Q20" s="269" t="s">
        <v>294</v>
      </c>
      <c r="R20" s="250"/>
      <c r="S20" s="200"/>
      <c r="T20" s="743"/>
      <c r="U20" s="40"/>
      <c r="V20" s="32"/>
      <c r="W20" s="33"/>
      <c r="X20" s="33"/>
      <c r="Y20" s="34"/>
    </row>
    <row r="21" spans="1:29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  <c r="AC21" s="17">
        <f>8+14</f>
        <v>22</v>
      </c>
    </row>
    <row r="22" spans="1:29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/>
      <c r="V22" s="44"/>
      <c r="W22" s="316"/>
      <c r="X22" s="316"/>
      <c r="Y22" s="316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9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9" ht="9.9499999999999993" customHeight="1">
      <c r="A24" s="735"/>
      <c r="B24" s="737" t="s">
        <v>11</v>
      </c>
      <c r="C24" s="262" t="s">
        <v>322</v>
      </c>
      <c r="D24" s="224"/>
      <c r="E24" s="224"/>
      <c r="F24" s="224"/>
      <c r="G24" s="224"/>
      <c r="H24" s="242"/>
      <c r="I24" s="224"/>
      <c r="J24" s="242" t="s">
        <v>338</v>
      </c>
      <c r="K24" s="224"/>
      <c r="L24" s="224"/>
      <c r="M24" s="262"/>
      <c r="N24" s="196"/>
      <c r="O24" s="196"/>
      <c r="P24" s="202"/>
      <c r="Q24" s="202"/>
      <c r="R24" s="263"/>
      <c r="S24" s="202"/>
      <c r="T24" s="743"/>
      <c r="U24" s="66"/>
      <c r="V24" s="326"/>
      <c r="W24" s="67"/>
      <c r="X24" s="67"/>
      <c r="Y24" s="68"/>
    </row>
    <row r="25" spans="1:29" ht="9.9499999999999993" customHeight="1">
      <c r="A25" s="735"/>
      <c r="B25" s="738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198"/>
      <c r="N25" s="198"/>
      <c r="O25" s="198"/>
      <c r="P25" s="203"/>
      <c r="Q25" s="203"/>
      <c r="R25" s="264"/>
      <c r="S25" s="203"/>
      <c r="T25" s="743"/>
      <c r="U25" s="69"/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9" ht="9.9499999999999993" customHeight="1">
      <c r="A26" s="736"/>
      <c r="B26" s="739"/>
      <c r="C26" s="470" t="s">
        <v>119</v>
      </c>
      <c r="D26" s="229"/>
      <c r="E26" s="229"/>
      <c r="F26" s="229"/>
      <c r="G26" s="229"/>
      <c r="H26" s="469"/>
      <c r="I26" s="229"/>
      <c r="J26" s="469" t="s">
        <v>119</v>
      </c>
      <c r="K26" s="229"/>
      <c r="L26" s="229"/>
      <c r="M26" s="200"/>
      <c r="N26" s="200"/>
      <c r="O26" s="200"/>
      <c r="P26" s="200"/>
      <c r="Q26" s="260"/>
      <c r="R26" s="250"/>
      <c r="S26" s="200"/>
      <c r="T26" s="743"/>
      <c r="U26" s="71"/>
      <c r="V26" s="72"/>
      <c r="W26" s="73"/>
      <c r="X26" s="73"/>
      <c r="Y26" s="74"/>
    </row>
    <row r="27" spans="1:29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9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9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58.477777777777781</v>
      </c>
    </row>
    <row r="30" spans="1:29" ht="9.9499999999999993" customHeight="1">
      <c r="A30" s="735"/>
      <c r="B30" s="737" t="s">
        <v>11</v>
      </c>
      <c r="C30" s="271" t="s">
        <v>321</v>
      </c>
      <c r="D30" s="195"/>
      <c r="E30" s="195"/>
      <c r="F30" s="195"/>
      <c r="G30" s="195"/>
      <c r="H30" s="195"/>
      <c r="I30" s="271"/>
      <c r="J30" s="195"/>
      <c r="K30" s="195"/>
      <c r="L30" s="195"/>
      <c r="M30" s="265"/>
      <c r="N30" s="195"/>
      <c r="O30" s="195"/>
      <c r="P30" s="195"/>
      <c r="Q30" s="195"/>
      <c r="R30" s="354" t="s">
        <v>323</v>
      </c>
      <c r="S30" s="195"/>
      <c r="T30" s="743"/>
      <c r="U30" s="11"/>
      <c r="V30" s="8"/>
      <c r="W30" s="16"/>
      <c r="X30" s="16"/>
      <c r="Y30" s="1"/>
    </row>
    <row r="31" spans="1:29" ht="9.9499999999999993" customHeight="1">
      <c r="A31" s="735"/>
      <c r="B31" s="738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355"/>
      <c r="N31" s="197"/>
      <c r="O31" s="197"/>
      <c r="P31" s="197"/>
      <c r="Q31" s="197"/>
      <c r="R31" s="357"/>
      <c r="S31" s="197"/>
      <c r="T31" s="743"/>
      <c r="U31" s="9"/>
      <c r="V31" s="4"/>
      <c r="W31" s="5"/>
      <c r="X31" s="5"/>
      <c r="Y31" s="2"/>
    </row>
    <row r="32" spans="1:29" ht="9.9499999999999993" customHeight="1">
      <c r="A32" s="736"/>
      <c r="B32" s="739"/>
      <c r="C32" s="471" t="s">
        <v>119</v>
      </c>
      <c r="D32" s="199"/>
      <c r="E32" s="199"/>
      <c r="F32" s="199"/>
      <c r="G32" s="199"/>
      <c r="H32" s="199"/>
      <c r="I32" s="199"/>
      <c r="J32" s="199"/>
      <c r="K32" s="199"/>
      <c r="L32" s="199"/>
      <c r="M32" s="405"/>
      <c r="N32" s="199"/>
      <c r="O32" s="199"/>
      <c r="P32" s="199"/>
      <c r="Q32" s="199"/>
      <c r="R32" s="360"/>
      <c r="S32" s="199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42"/>
      <c r="D36" s="223"/>
      <c r="E36" s="242" t="s">
        <v>779</v>
      </c>
      <c r="F36" s="223"/>
      <c r="G36" s="223"/>
      <c r="H36" s="223"/>
      <c r="I36" s="223"/>
      <c r="J36" s="223"/>
      <c r="K36" s="242"/>
      <c r="L36" s="224"/>
      <c r="M36" s="224"/>
      <c r="N36" s="202"/>
      <c r="O36" s="202"/>
      <c r="P36" s="202"/>
      <c r="Q36" s="263"/>
      <c r="R36" s="277"/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26"/>
      <c r="D37" s="226"/>
      <c r="E37" s="225"/>
      <c r="F37" s="226"/>
      <c r="G37" s="226"/>
      <c r="H37" s="226"/>
      <c r="I37" s="226"/>
      <c r="J37" s="226"/>
      <c r="K37" s="245"/>
      <c r="L37" s="225"/>
      <c r="M37" s="225"/>
      <c r="N37" s="203"/>
      <c r="O37" s="203"/>
      <c r="P37" s="203"/>
      <c r="Q37" s="264"/>
      <c r="R37" s="247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278"/>
      <c r="D38" s="278"/>
      <c r="E38" s="469" t="s">
        <v>119</v>
      </c>
      <c r="F38" s="278"/>
      <c r="G38" s="278"/>
      <c r="H38" s="278"/>
      <c r="I38" s="278"/>
      <c r="J38" s="278"/>
      <c r="K38" s="273"/>
      <c r="L38" s="229"/>
      <c r="M38" s="229"/>
      <c r="N38" s="205"/>
      <c r="O38" s="200"/>
      <c r="P38" s="200"/>
      <c r="Q38" s="250"/>
      <c r="R38" s="279"/>
      <c r="S38" s="200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473"/>
      <c r="V42" s="474"/>
      <c r="W42" s="16"/>
      <c r="X42" s="16"/>
      <c r="Y42" s="1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475"/>
      <c r="V43" s="4"/>
      <c r="W43" s="311"/>
      <c r="X43" s="311"/>
      <c r="Y43" s="311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476"/>
      <c r="V44" s="6"/>
      <c r="W44" s="7"/>
      <c r="X44" s="7"/>
      <c r="Y44" s="3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8" t="s">
        <v>236</v>
      </c>
      <c r="W52" s="307">
        <v>25</v>
      </c>
      <c r="X52" s="307">
        <v>49</v>
      </c>
      <c r="Y52" s="307">
        <v>1</v>
      </c>
    </row>
    <row r="53" spans="1:29" ht="18" hidden="1" customHeight="1">
      <c r="V53" s="290" t="s">
        <v>237</v>
      </c>
      <c r="W53" s="307">
        <v>36</v>
      </c>
      <c r="X53" s="307">
        <v>52</v>
      </c>
      <c r="Y53" s="307">
        <v>2</v>
      </c>
    </row>
    <row r="54" spans="1:29" ht="18.75" hidden="1" customHeight="1">
      <c r="V54" s="290" t="s">
        <v>238</v>
      </c>
      <c r="W54" s="307">
        <v>36</v>
      </c>
      <c r="X54" s="307">
        <v>52</v>
      </c>
      <c r="Y54" s="307">
        <v>2</v>
      </c>
    </row>
    <row r="55" spans="1:29" ht="18" hidden="1" customHeight="1">
      <c r="V55" s="297" t="s">
        <v>239</v>
      </c>
      <c r="W55" s="308">
        <v>21</v>
      </c>
      <c r="X55" s="308">
        <v>23</v>
      </c>
      <c r="Y55" s="308">
        <v>1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s="19" customFormat="1" ht="18" customHeight="1">
      <c r="Z61" s="17"/>
      <c r="AA61" s="17"/>
      <c r="AB61" s="17"/>
      <c r="AC61" s="17"/>
    </row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C0AC-F70D-438B-BB72-5EA84F4AFFFA}">
  <sheetPr>
    <tabColor theme="8" tint="-0.249977111117893"/>
  </sheetPr>
  <dimension ref="A1:AC138"/>
  <sheetViews>
    <sheetView topLeftCell="A4"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319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594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331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236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3.3333333333333335</v>
      </c>
      <c r="V10" s="27"/>
      <c r="W10" s="307">
        <v>25</v>
      </c>
      <c r="X10" s="307">
        <v>49</v>
      </c>
      <c r="Y10" s="307">
        <v>1</v>
      </c>
      <c r="Z10" s="62">
        <f>W10*45+(X10+Y10)*60</f>
        <v>4125</v>
      </c>
      <c r="AA10" s="61">
        <f>Z10/45</f>
        <v>91.666666666666671</v>
      </c>
      <c r="AB10" s="61">
        <f>AA10/6</f>
        <v>15.277777777777779</v>
      </c>
      <c r="AC10" s="63"/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310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62" t="s">
        <v>652</v>
      </c>
      <c r="D12" s="541"/>
      <c r="E12" s="740"/>
      <c r="F12" s="262" t="s">
        <v>658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237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4.2</v>
      </c>
      <c r="V13" s="12"/>
      <c r="W13" s="106">
        <v>36</v>
      </c>
      <c r="X13" s="106">
        <v>52</v>
      </c>
      <c r="Y13" s="106">
        <v>2</v>
      </c>
      <c r="Z13" s="62">
        <f>W13*45+(X13+Y13)*60</f>
        <v>4860</v>
      </c>
      <c r="AA13" s="61">
        <f>Z13/45</f>
        <v>108</v>
      </c>
      <c r="AB13" s="61">
        <f>AA13/5</f>
        <v>21.6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346" t="s">
        <v>120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422" t="s">
        <v>294</v>
      </c>
      <c r="S14" s="237"/>
      <c r="T14" s="743"/>
      <c r="U14" s="83"/>
      <c r="V14" s="84" t="s">
        <v>316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554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4.2</v>
      </c>
      <c r="V16" s="56"/>
      <c r="W16" s="106">
        <v>36</v>
      </c>
      <c r="X16" s="106">
        <v>52</v>
      </c>
      <c r="Y16" s="106">
        <v>2</v>
      </c>
      <c r="Z16" s="62">
        <f>W16*45+(X16+Y16)*60</f>
        <v>4860</v>
      </c>
      <c r="AA16" s="61">
        <f>Z16/45</f>
        <v>108</v>
      </c>
      <c r="AB16" s="61">
        <f>AA16/5</f>
        <v>21.6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311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242" t="s">
        <v>320</v>
      </c>
      <c r="D18" s="243"/>
      <c r="E18" s="243"/>
      <c r="F18" s="243"/>
      <c r="G18" s="243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244"/>
      <c r="S18" s="196"/>
      <c r="T18" s="743"/>
      <c r="U18" s="38"/>
      <c r="V18" s="322"/>
      <c r="W18" s="29"/>
      <c r="X18" s="29"/>
      <c r="Y18" s="30"/>
    </row>
    <row r="19" spans="1:28" ht="9.9499999999999993" customHeight="1">
      <c r="A19" s="735"/>
      <c r="B19" s="738"/>
      <c r="C19" s="245"/>
      <c r="D19" s="246"/>
      <c r="E19" s="246"/>
      <c r="F19" s="246"/>
      <c r="G19" s="246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247"/>
      <c r="S19" s="198"/>
      <c r="T19" s="743"/>
      <c r="U19" s="39"/>
      <c r="V19" s="31"/>
      <c r="W19" s="308"/>
      <c r="X19" s="308"/>
      <c r="Y19" s="308"/>
      <c r="Z19" s="62">
        <f>W19*45+(X19+Y19)*60</f>
        <v>0</v>
      </c>
      <c r="AA19" s="61">
        <f>Z19/45</f>
        <v>0</v>
      </c>
      <c r="AB19" s="61">
        <f>AA19/5</f>
        <v>0</v>
      </c>
    </row>
    <row r="20" spans="1:28" ht="9.9499999999999993" customHeight="1">
      <c r="A20" s="736"/>
      <c r="B20" s="739"/>
      <c r="C20" s="273" t="s">
        <v>120</v>
      </c>
      <c r="D20" s="249"/>
      <c r="E20" s="249"/>
      <c r="F20" s="249"/>
      <c r="G20" s="249"/>
      <c r="H20" s="200"/>
      <c r="I20" s="200"/>
      <c r="J20" s="200"/>
      <c r="K20" s="200"/>
      <c r="L20" s="200"/>
      <c r="M20" s="200"/>
      <c r="N20" s="200"/>
      <c r="O20" s="200"/>
      <c r="P20" s="200"/>
      <c r="Q20" s="260" t="s">
        <v>294</v>
      </c>
      <c r="R20" s="250"/>
      <c r="S20" s="200"/>
      <c r="T20" s="743"/>
      <c r="U20" s="40"/>
      <c r="V20" s="32"/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/>
      <c r="V22" s="44"/>
      <c r="W22" s="316"/>
      <c r="X22" s="316"/>
      <c r="Y22" s="316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8" ht="9.9499999999999993" customHeight="1">
      <c r="A24" s="735"/>
      <c r="B24" s="737" t="s">
        <v>11</v>
      </c>
      <c r="C24" s="242" t="s">
        <v>611</v>
      </c>
      <c r="D24" s="224"/>
      <c r="E24" s="224"/>
      <c r="F24" s="224"/>
      <c r="G24" s="224"/>
      <c r="H24" s="262"/>
      <c r="I24" s="224"/>
      <c r="J24" s="262" t="s">
        <v>322</v>
      </c>
      <c r="K24" s="224"/>
      <c r="L24" s="224"/>
      <c r="M24" s="224"/>
      <c r="N24" s="224"/>
      <c r="O24" s="224"/>
      <c r="P24" s="224"/>
      <c r="Q24" s="202"/>
      <c r="R24" s="263"/>
      <c r="S24" s="202"/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03"/>
      <c r="R25" s="264"/>
      <c r="S25" s="203"/>
      <c r="T25" s="743"/>
      <c r="U25" s="69"/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73" t="s">
        <v>120</v>
      </c>
      <c r="D26" s="229"/>
      <c r="E26" s="229"/>
      <c r="F26" s="229"/>
      <c r="G26" s="229"/>
      <c r="H26" s="346"/>
      <c r="I26" s="229"/>
      <c r="J26" s="346" t="s">
        <v>120</v>
      </c>
      <c r="K26" s="229"/>
      <c r="L26" s="229"/>
      <c r="M26" s="229"/>
      <c r="N26" s="229"/>
      <c r="O26" s="229"/>
      <c r="P26" s="229"/>
      <c r="Q26" s="269"/>
      <c r="R26" s="250"/>
      <c r="S26" s="200"/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58.477777777777781</v>
      </c>
    </row>
    <row r="30" spans="1:28" ht="9.9499999999999993" customHeight="1">
      <c r="A30" s="735"/>
      <c r="B30" s="737" t="s">
        <v>11</v>
      </c>
      <c r="C30" s="271"/>
      <c r="D30" s="196"/>
      <c r="E30" s="196"/>
      <c r="F30" s="196"/>
      <c r="G30" s="196"/>
      <c r="H30" s="196"/>
      <c r="I30" s="272"/>
      <c r="J30" s="196"/>
      <c r="K30" s="196"/>
      <c r="L30" s="195"/>
      <c r="M30" s="242"/>
      <c r="N30" s="195"/>
      <c r="O30" s="196"/>
      <c r="P30" s="196"/>
      <c r="Q30" s="196"/>
      <c r="R30" s="244"/>
      <c r="S30" s="196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197"/>
      <c r="D31" s="198"/>
      <c r="E31" s="198"/>
      <c r="F31" s="198"/>
      <c r="G31" s="198"/>
      <c r="H31" s="198"/>
      <c r="I31" s="198"/>
      <c r="J31" s="198"/>
      <c r="K31" s="198"/>
      <c r="L31" s="197"/>
      <c r="M31" s="245"/>
      <c r="N31" s="198"/>
      <c r="O31" s="198"/>
      <c r="P31" s="198"/>
      <c r="Q31" s="198"/>
      <c r="R31" s="247"/>
      <c r="S31" s="198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68"/>
      <c r="D32" s="200"/>
      <c r="E32" s="200"/>
      <c r="F32" s="200"/>
      <c r="G32" s="200"/>
      <c r="H32" s="200"/>
      <c r="I32" s="200"/>
      <c r="J32" s="200"/>
      <c r="K32" s="200"/>
      <c r="L32" s="200"/>
      <c r="M32" s="273"/>
      <c r="N32" s="200"/>
      <c r="O32" s="200"/>
      <c r="P32" s="200"/>
      <c r="Q32" s="200"/>
      <c r="R32" s="250"/>
      <c r="S32" s="20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71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35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71" t="s">
        <v>321</v>
      </c>
      <c r="D36" s="196"/>
      <c r="E36" s="196"/>
      <c r="F36" s="242"/>
      <c r="G36" s="242"/>
      <c r="H36" s="242"/>
      <c r="I36" s="242"/>
      <c r="J36" s="242"/>
      <c r="K36" s="201"/>
      <c r="L36" s="266"/>
      <c r="M36" s="242"/>
      <c r="N36" s="242"/>
      <c r="O36" s="242"/>
      <c r="P36" s="253"/>
      <c r="Q36" s="253"/>
      <c r="R36" s="354" t="s">
        <v>323</v>
      </c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26"/>
      <c r="D37" s="226"/>
      <c r="E37" s="226"/>
      <c r="F37" s="226"/>
      <c r="G37" s="226"/>
      <c r="H37" s="226"/>
      <c r="I37" s="226"/>
      <c r="J37" s="226"/>
      <c r="K37" s="245"/>
      <c r="L37" s="225"/>
      <c r="M37" s="225"/>
      <c r="N37" s="203"/>
      <c r="O37" s="203"/>
      <c r="P37" s="203"/>
      <c r="Q37" s="264"/>
      <c r="R37" s="247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405" t="s">
        <v>120</v>
      </c>
      <c r="D38" s="278"/>
      <c r="E38" s="278"/>
      <c r="F38" s="278"/>
      <c r="G38" s="278"/>
      <c r="H38" s="278"/>
      <c r="I38" s="278"/>
      <c r="J38" s="278"/>
      <c r="K38" s="273"/>
      <c r="L38" s="229"/>
      <c r="M38" s="229"/>
      <c r="N38" s="205"/>
      <c r="O38" s="200"/>
      <c r="P38" s="200"/>
      <c r="Q38" s="250"/>
      <c r="R38" s="279"/>
      <c r="S38" s="200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473"/>
      <c r="V42" s="474"/>
      <c r="W42" s="16"/>
      <c r="X42" s="16"/>
      <c r="Y42" s="1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475"/>
      <c r="V43" s="4"/>
      <c r="W43" s="311"/>
      <c r="X43" s="311"/>
      <c r="Y43" s="311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476"/>
      <c r="V44" s="6"/>
      <c r="W44" s="7"/>
      <c r="X44" s="7"/>
      <c r="Y44" s="3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330"/>
      <c r="L46" s="330"/>
      <c r="M46" s="330"/>
      <c r="N46" s="330"/>
      <c r="O46" s="330"/>
      <c r="P46" s="22"/>
      <c r="Q46" s="22"/>
      <c r="R46" s="22"/>
      <c r="S46" s="22"/>
      <c r="T46" s="23"/>
      <c r="U46" s="22"/>
      <c r="V46" s="330" t="s">
        <v>26</v>
      </c>
      <c r="W46" s="22"/>
      <c r="X46" s="22"/>
      <c r="Y46" s="22"/>
    </row>
    <row r="47" spans="1:25" ht="15.95" customHeight="1">
      <c r="A47" s="21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8" t="s">
        <v>236</v>
      </c>
      <c r="W52" s="307">
        <v>25</v>
      </c>
      <c r="X52" s="307">
        <v>49</v>
      </c>
      <c r="Y52" s="307">
        <v>1</v>
      </c>
    </row>
    <row r="53" spans="1:29" ht="18" hidden="1" customHeight="1">
      <c r="V53" s="290" t="s">
        <v>237</v>
      </c>
      <c r="W53" s="307">
        <v>36</v>
      </c>
      <c r="X53" s="307">
        <v>52</v>
      </c>
      <c r="Y53" s="307">
        <v>2</v>
      </c>
    </row>
    <row r="54" spans="1:29" ht="18.75" hidden="1" customHeight="1">
      <c r="V54" s="290" t="s">
        <v>238</v>
      </c>
      <c r="W54" s="307">
        <v>36</v>
      </c>
      <c r="X54" s="307">
        <v>52</v>
      </c>
      <c r="Y54" s="307">
        <v>2</v>
      </c>
    </row>
    <row r="55" spans="1:29" ht="18" hidden="1" customHeight="1">
      <c r="V55" s="297" t="s">
        <v>239</v>
      </c>
      <c r="W55" s="308">
        <v>21</v>
      </c>
      <c r="X55" s="308">
        <v>23</v>
      </c>
      <c r="Y55" s="308">
        <v>1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s="19" customFormat="1" ht="18" customHeight="1">
      <c r="Z61" s="17"/>
      <c r="AA61" s="17"/>
      <c r="AB61" s="17"/>
      <c r="AC61" s="17"/>
    </row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4ED4-1ACB-4E2E-84DA-E27575F96F23}">
  <sheetPr>
    <tabColor theme="3" tint="0.39997558519241921"/>
  </sheetPr>
  <dimension ref="A1:AC138"/>
  <sheetViews>
    <sheetView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303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593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288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230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4.2</v>
      </c>
      <c r="V10" s="27"/>
      <c r="W10" s="307">
        <v>36</v>
      </c>
      <c r="X10" s="307">
        <v>52</v>
      </c>
      <c r="Y10" s="307">
        <v>2</v>
      </c>
      <c r="Z10" s="62">
        <f>W10*45+(X10+Y10)*60</f>
        <v>4860</v>
      </c>
      <c r="AA10" s="61">
        <f>Z10/45</f>
        <v>108</v>
      </c>
      <c r="AB10" s="61">
        <f>AA10/5</f>
        <v>21.6</v>
      </c>
      <c r="AC10" s="63">
        <f>22-17</f>
        <v>5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296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62" t="s">
        <v>660</v>
      </c>
      <c r="D12" s="541"/>
      <c r="E12" s="740"/>
      <c r="F12" s="262" t="s">
        <v>659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231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4.2</v>
      </c>
      <c r="V13" s="12"/>
      <c r="W13" s="307">
        <v>36</v>
      </c>
      <c r="X13" s="307">
        <v>52</v>
      </c>
      <c r="Y13" s="307">
        <v>2</v>
      </c>
      <c r="Z13" s="62">
        <f>W13*45+(X13+Y13)*60</f>
        <v>4860</v>
      </c>
      <c r="AA13" s="61">
        <f>Z13/45</f>
        <v>108</v>
      </c>
      <c r="AB13" s="61">
        <f>AA13/5</f>
        <v>21.6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422" t="s">
        <v>90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302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232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4.2</v>
      </c>
      <c r="V16" s="56"/>
      <c r="W16" s="106">
        <v>36</v>
      </c>
      <c r="X16" s="106">
        <v>52</v>
      </c>
      <c r="Y16" s="106">
        <v>2</v>
      </c>
      <c r="Z16" s="62">
        <f>W16*45+(X16+Y16)*60</f>
        <v>4860</v>
      </c>
      <c r="AA16" s="61">
        <f>Z16/45</f>
        <v>108</v>
      </c>
      <c r="AB16" s="61">
        <f>AA16/5</f>
        <v>21.6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302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262" t="s">
        <v>331</v>
      </c>
      <c r="D18" s="243"/>
      <c r="E18" s="243"/>
      <c r="F18" s="243"/>
      <c r="G18" s="243"/>
      <c r="H18" s="196"/>
      <c r="I18" s="196"/>
      <c r="J18" s="271" t="s">
        <v>332</v>
      </c>
      <c r="K18" s="196"/>
      <c r="L18" s="196"/>
      <c r="M18" s="196"/>
      <c r="N18" s="196"/>
      <c r="O18" s="242"/>
      <c r="P18" s="196"/>
      <c r="Q18" s="196"/>
      <c r="R18" s="244"/>
      <c r="S18" s="196"/>
      <c r="T18" s="743"/>
      <c r="U18" s="38"/>
      <c r="V18" s="322"/>
      <c r="W18" s="29"/>
      <c r="X18" s="29"/>
      <c r="Y18" s="30"/>
    </row>
    <row r="19" spans="1:28" ht="9.9499999999999993" customHeight="1">
      <c r="A19" s="735"/>
      <c r="B19" s="738"/>
      <c r="C19" s="245"/>
      <c r="D19" s="246"/>
      <c r="E19" s="246"/>
      <c r="F19" s="246"/>
      <c r="G19" s="246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247"/>
      <c r="S19" s="198"/>
      <c r="T19" s="743"/>
      <c r="U19" s="39"/>
      <c r="V19" s="31"/>
      <c r="W19" s="106"/>
      <c r="X19" s="106"/>
      <c r="Y19" s="106"/>
      <c r="Z19" s="62">
        <f>W19*45+(X19+Y19)*60</f>
        <v>0</v>
      </c>
      <c r="AA19" s="61">
        <f>Z19/45</f>
        <v>0</v>
      </c>
      <c r="AB19" s="61">
        <f>AA19/5</f>
        <v>0</v>
      </c>
    </row>
    <row r="20" spans="1:28" ht="9.9499999999999993" customHeight="1">
      <c r="A20" s="736"/>
      <c r="B20" s="739"/>
      <c r="C20" s="346" t="s">
        <v>90</v>
      </c>
      <c r="D20" s="249"/>
      <c r="E20" s="249"/>
      <c r="F20" s="249"/>
      <c r="G20" s="249"/>
      <c r="H20" s="200"/>
      <c r="I20" s="200"/>
      <c r="J20" s="405" t="s">
        <v>92</v>
      </c>
      <c r="K20" s="200"/>
      <c r="L20" s="200"/>
      <c r="M20" s="200"/>
      <c r="N20" s="200"/>
      <c r="O20" s="273"/>
      <c r="P20" s="200"/>
      <c r="Q20" s="200"/>
      <c r="R20" s="250"/>
      <c r="S20" s="200"/>
      <c r="T20" s="743"/>
      <c r="U20" s="40"/>
      <c r="V20" s="32"/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51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/>
      <c r="V22" s="44"/>
      <c r="W22" s="316"/>
      <c r="X22" s="316"/>
      <c r="Y22" s="316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8" ht="9.9499999999999993" customHeight="1">
      <c r="A24" s="735"/>
      <c r="B24" s="737" t="s">
        <v>11</v>
      </c>
      <c r="C24" s="261"/>
      <c r="D24" s="224"/>
      <c r="E24" s="224"/>
      <c r="F24" s="224"/>
      <c r="G24" s="224"/>
      <c r="H24" s="224"/>
      <c r="I24" s="224"/>
      <c r="J24" s="224"/>
      <c r="K24" s="224"/>
      <c r="L24" s="409" t="s">
        <v>335</v>
      </c>
      <c r="M24" s="242" t="s">
        <v>334</v>
      </c>
      <c r="N24" s="409"/>
      <c r="O24" s="242"/>
      <c r="P24" s="202"/>
      <c r="Q24" s="202"/>
      <c r="R24" s="263"/>
      <c r="S24" s="202"/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25"/>
      <c r="D25" s="225"/>
      <c r="E25" s="225"/>
      <c r="F25" s="225"/>
      <c r="G25" s="225"/>
      <c r="H25" s="225"/>
      <c r="I25" s="225"/>
      <c r="J25" s="225"/>
      <c r="K25" s="225"/>
      <c r="L25" s="537"/>
      <c r="M25" s="198"/>
      <c r="N25" s="537"/>
      <c r="O25" s="198"/>
      <c r="P25" s="203"/>
      <c r="Q25" s="203"/>
      <c r="R25" s="264"/>
      <c r="S25" s="203"/>
      <c r="T25" s="743"/>
      <c r="U25" s="69"/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227"/>
      <c r="D26" s="229"/>
      <c r="E26" s="229"/>
      <c r="F26" s="229"/>
      <c r="G26" s="229"/>
      <c r="H26" s="229"/>
      <c r="I26" s="229"/>
      <c r="J26" s="229"/>
      <c r="K26" s="270" t="s">
        <v>90</v>
      </c>
      <c r="L26" s="538"/>
      <c r="M26" s="273" t="s">
        <v>91</v>
      </c>
      <c r="N26" s="538"/>
      <c r="O26" s="273"/>
      <c r="P26" s="200"/>
      <c r="Q26" s="200"/>
      <c r="R26" s="250"/>
      <c r="S26" s="200"/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64.800000000000011</v>
      </c>
    </row>
    <row r="30" spans="1:28" ht="9.9499999999999993" customHeight="1">
      <c r="A30" s="735"/>
      <c r="B30" s="737" t="s">
        <v>11</v>
      </c>
      <c r="C30" s="242" t="s">
        <v>305</v>
      </c>
      <c r="D30" s="253"/>
      <c r="E30" s="253"/>
      <c r="F30" s="253"/>
      <c r="G30" s="253"/>
      <c r="H30" s="253"/>
      <c r="I30" s="201"/>
      <c r="J30" s="253"/>
      <c r="K30" s="253"/>
      <c r="L30" s="253"/>
      <c r="M30" s="242"/>
      <c r="N30" s="253"/>
      <c r="O30" s="253"/>
      <c r="P30" s="253"/>
      <c r="Q30" s="253"/>
      <c r="R30" s="406"/>
      <c r="S30" s="253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45"/>
      <c r="N31" s="256"/>
      <c r="O31" s="256"/>
      <c r="P31" s="256"/>
      <c r="Q31" s="256"/>
      <c r="R31" s="275"/>
      <c r="S31" s="256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273" t="s">
        <v>90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73"/>
      <c r="N32" s="260"/>
      <c r="O32" s="260"/>
      <c r="P32" s="260"/>
      <c r="Q32" s="260"/>
      <c r="R32" s="276"/>
      <c r="S32" s="260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71" t="s">
        <v>297</v>
      </c>
      <c r="D36" s="223"/>
      <c r="E36" s="223"/>
      <c r="F36" s="223"/>
      <c r="G36" s="223"/>
      <c r="H36" s="223"/>
      <c r="I36" s="223"/>
      <c r="J36" s="223"/>
      <c r="K36" s="242"/>
      <c r="L36" s="224"/>
      <c r="M36" s="224"/>
      <c r="N36" s="202"/>
      <c r="O36" s="202"/>
      <c r="P36" s="202"/>
      <c r="Q36" s="263"/>
      <c r="R36" s="277"/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226"/>
      <c r="D37" s="226"/>
      <c r="E37" s="226"/>
      <c r="F37" s="226"/>
      <c r="G37" s="226"/>
      <c r="H37" s="226"/>
      <c r="I37" s="226"/>
      <c r="J37" s="226"/>
      <c r="K37" s="245"/>
      <c r="L37" s="225"/>
      <c r="M37" s="225"/>
      <c r="N37" s="203"/>
      <c r="O37" s="203"/>
      <c r="P37" s="203"/>
      <c r="Q37" s="264"/>
      <c r="R37" s="247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405" t="s">
        <v>92</v>
      </c>
      <c r="D38" s="278"/>
      <c r="E38" s="278"/>
      <c r="F38" s="278"/>
      <c r="G38" s="278"/>
      <c r="H38" s="278"/>
      <c r="I38" s="278"/>
      <c r="J38" s="278"/>
      <c r="K38" s="273"/>
      <c r="L38" s="229"/>
      <c r="M38" s="229"/>
      <c r="N38" s="205"/>
      <c r="O38" s="200"/>
      <c r="P38" s="200"/>
      <c r="Q38" s="250"/>
      <c r="R38" s="279"/>
      <c r="S38" s="200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473"/>
      <c r="V42" s="474"/>
      <c r="W42" s="16"/>
      <c r="X42" s="16"/>
      <c r="Y42" s="1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475"/>
      <c r="V43" s="4"/>
      <c r="W43" s="310"/>
      <c r="X43" s="310"/>
      <c r="Y43" s="310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476"/>
      <c r="V44" s="6"/>
      <c r="W44" s="7"/>
      <c r="X44" s="7"/>
      <c r="Y44" s="3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287"/>
      <c r="L46" s="287"/>
      <c r="M46" s="287"/>
      <c r="N46" s="287"/>
      <c r="O46" s="287"/>
      <c r="P46" s="22"/>
      <c r="Q46" s="22"/>
      <c r="R46" s="22"/>
      <c r="S46" s="22"/>
      <c r="T46" s="23"/>
      <c r="U46" s="22"/>
      <c r="V46" s="287" t="s">
        <v>26</v>
      </c>
      <c r="W46" s="22"/>
      <c r="X46" s="22"/>
      <c r="Y46" s="22"/>
    </row>
    <row r="47" spans="1:25" ht="15.95" customHeight="1">
      <c r="A47" s="21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0" t="s">
        <v>230</v>
      </c>
      <c r="W52" s="307">
        <v>36</v>
      </c>
      <c r="X52" s="307">
        <v>52</v>
      </c>
      <c r="Y52" s="307">
        <v>2</v>
      </c>
    </row>
    <row r="53" spans="1:29" ht="18" hidden="1" customHeight="1">
      <c r="V53" s="290" t="s">
        <v>231</v>
      </c>
      <c r="W53" s="307">
        <v>36</v>
      </c>
      <c r="X53" s="307">
        <v>52</v>
      </c>
      <c r="Y53" s="307">
        <v>2</v>
      </c>
    </row>
    <row r="54" spans="1:29" ht="18.75" hidden="1" customHeight="1">
      <c r="V54" s="290" t="s">
        <v>232</v>
      </c>
      <c r="W54" s="307">
        <v>36</v>
      </c>
      <c r="X54" s="307">
        <v>52</v>
      </c>
      <c r="Y54" s="307">
        <v>2</v>
      </c>
    </row>
    <row r="55" spans="1:29" ht="18" hidden="1" customHeight="1">
      <c r="V55" s="290" t="s">
        <v>233</v>
      </c>
      <c r="W55" s="307">
        <v>36</v>
      </c>
      <c r="X55" s="307">
        <v>52</v>
      </c>
      <c r="Y55" s="307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s="19" customFormat="1" ht="18" customHeight="1">
      <c r="Z61" s="17"/>
      <c r="AA61" s="17"/>
      <c r="AB61" s="17"/>
      <c r="AC61" s="17"/>
    </row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EC65-28EE-44CE-A933-17A72B59C41C}">
  <sheetPr>
    <tabColor theme="3" tint="0.59999389629810485"/>
  </sheetPr>
  <dimension ref="A1:AC138"/>
  <sheetViews>
    <sheetView zoomScaleNormal="100" zoomScaleSheetLayoutView="85" workbookViewId="0">
      <selection activeCell="A48" sqref="A48:XFD48"/>
    </sheetView>
  </sheetViews>
  <sheetFormatPr defaultColWidth="9" defaultRowHeight="12.75"/>
  <cols>
    <col min="1" max="1" width="8.7109375" style="19" customWidth="1"/>
    <col min="2" max="2" width="9.5703125" style="19" customWidth="1"/>
    <col min="3" max="20" width="3.7109375" style="19" customWidth="1"/>
    <col min="21" max="21" width="5.85546875" style="19" customWidth="1"/>
    <col min="22" max="22" width="37.5703125" style="19" customWidth="1"/>
    <col min="23" max="25" width="4.85546875" style="19" customWidth="1"/>
    <col min="26" max="28" width="5.7109375" style="17" hidden="1" customWidth="1"/>
    <col min="29" max="29" width="0" style="17" hidden="1" customWidth="1"/>
    <col min="30" max="16384" width="9" style="17"/>
  </cols>
  <sheetData>
    <row r="1" spans="1:29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306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7" t="s">
        <v>59</v>
      </c>
      <c r="W1" s="707"/>
      <c r="X1" s="707"/>
      <c r="Y1" s="707"/>
    </row>
    <row r="2" spans="1:29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7" t="s">
        <v>165</v>
      </c>
      <c r="W2" s="707"/>
      <c r="X2" s="707"/>
      <c r="Y2" s="707"/>
    </row>
    <row r="3" spans="1:29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6" t="s">
        <v>592</v>
      </c>
      <c r="W3" s="706"/>
      <c r="X3" s="706"/>
      <c r="Y3" s="706"/>
    </row>
    <row r="4" spans="1:29" ht="14.1" customHeight="1">
      <c r="A4" s="18"/>
      <c r="B4" s="1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25"/>
      <c r="V4" s="25" t="s">
        <v>782</v>
      </c>
      <c r="W4" s="25"/>
      <c r="X4" s="25"/>
      <c r="Y4" s="25"/>
    </row>
    <row r="5" spans="1:29" ht="15" customHeight="1">
      <c r="A5" s="726" t="s">
        <v>1</v>
      </c>
      <c r="B5" s="727"/>
      <c r="C5" s="331">
        <v>9</v>
      </c>
      <c r="D5" s="728">
        <v>10</v>
      </c>
      <c r="E5" s="729"/>
      <c r="F5" s="729"/>
      <c r="G5" s="729"/>
      <c r="H5" s="730"/>
      <c r="I5" s="731">
        <v>11</v>
      </c>
      <c r="J5" s="731"/>
      <c r="K5" s="731"/>
      <c r="L5" s="731"/>
      <c r="M5" s="729">
        <v>12</v>
      </c>
      <c r="N5" s="729"/>
      <c r="O5" s="729"/>
      <c r="P5" s="729"/>
      <c r="Q5" s="730"/>
      <c r="R5" s="732" t="s">
        <v>246</v>
      </c>
      <c r="S5" s="732"/>
      <c r="T5" s="732"/>
      <c r="U5" s="715" t="s">
        <v>2</v>
      </c>
      <c r="V5" s="710" t="s">
        <v>3</v>
      </c>
      <c r="W5" s="713" t="s">
        <v>28</v>
      </c>
      <c r="X5" s="714"/>
      <c r="Y5" s="715"/>
    </row>
    <row r="6" spans="1:29" ht="13.5" customHeight="1">
      <c r="A6" s="719" t="s">
        <v>4</v>
      </c>
      <c r="B6" s="720"/>
      <c r="C6" s="219">
        <v>4</v>
      </c>
      <c r="D6" s="219">
        <v>5</v>
      </c>
      <c r="E6" s="219">
        <v>6</v>
      </c>
      <c r="F6" s="220">
        <v>7</v>
      </c>
      <c r="G6" s="219">
        <v>8</v>
      </c>
      <c r="H6" s="219">
        <v>9</v>
      </c>
      <c r="I6" s="219">
        <v>10</v>
      </c>
      <c r="J6" s="219">
        <v>11</v>
      </c>
      <c r="K6" s="219">
        <v>12</v>
      </c>
      <c r="L6" s="219">
        <v>13</v>
      </c>
      <c r="M6" s="219">
        <v>14</v>
      </c>
      <c r="N6" s="219">
        <v>15</v>
      </c>
      <c r="O6" s="219">
        <v>16</v>
      </c>
      <c r="P6" s="219">
        <v>17</v>
      </c>
      <c r="Q6" s="219">
        <v>18</v>
      </c>
      <c r="R6" s="219">
        <v>19</v>
      </c>
      <c r="S6" s="219">
        <v>20</v>
      </c>
      <c r="T6" s="219">
        <v>21</v>
      </c>
      <c r="U6" s="733"/>
      <c r="V6" s="711"/>
      <c r="W6" s="716"/>
      <c r="X6" s="717"/>
      <c r="Y6" s="718"/>
    </row>
    <row r="7" spans="1:29" ht="13.5" customHeight="1">
      <c r="A7" s="721" t="s">
        <v>5</v>
      </c>
      <c r="B7" s="722"/>
      <c r="C7" s="221">
        <v>25</v>
      </c>
      <c r="D7" s="221">
        <v>2</v>
      </c>
      <c r="E7" s="221">
        <v>9</v>
      </c>
      <c r="F7" s="221">
        <v>16</v>
      </c>
      <c r="G7" s="221">
        <v>23</v>
      </c>
      <c r="H7" s="221">
        <v>30</v>
      </c>
      <c r="I7" s="221">
        <v>6</v>
      </c>
      <c r="J7" s="221">
        <v>13</v>
      </c>
      <c r="K7" s="221">
        <v>20</v>
      </c>
      <c r="L7" s="221">
        <v>27</v>
      </c>
      <c r="M7" s="221">
        <v>4</v>
      </c>
      <c r="N7" s="221">
        <v>11</v>
      </c>
      <c r="O7" s="221">
        <v>18</v>
      </c>
      <c r="P7" s="221">
        <v>25</v>
      </c>
      <c r="Q7" s="221">
        <v>1</v>
      </c>
      <c r="R7" s="221">
        <v>8</v>
      </c>
      <c r="S7" s="221">
        <v>15</v>
      </c>
      <c r="T7" s="221">
        <v>22</v>
      </c>
      <c r="U7" s="733"/>
      <c r="V7" s="711"/>
      <c r="W7" s="724" t="s">
        <v>6</v>
      </c>
      <c r="X7" s="724" t="s">
        <v>7</v>
      </c>
      <c r="Y7" s="724" t="s">
        <v>8</v>
      </c>
    </row>
    <row r="8" spans="1:29" ht="13.5" customHeight="1">
      <c r="A8" s="723"/>
      <c r="B8" s="720"/>
      <c r="C8" s="222">
        <v>30</v>
      </c>
      <c r="D8" s="222">
        <v>7</v>
      </c>
      <c r="E8" s="222">
        <v>14</v>
      </c>
      <c r="F8" s="222">
        <v>21</v>
      </c>
      <c r="G8" s="222">
        <v>28</v>
      </c>
      <c r="H8" s="222">
        <v>4</v>
      </c>
      <c r="I8" s="222">
        <v>11</v>
      </c>
      <c r="J8" s="222">
        <v>18</v>
      </c>
      <c r="K8" s="222">
        <v>25</v>
      </c>
      <c r="L8" s="222">
        <v>2</v>
      </c>
      <c r="M8" s="222">
        <v>9</v>
      </c>
      <c r="N8" s="222">
        <v>16</v>
      </c>
      <c r="O8" s="222">
        <v>23</v>
      </c>
      <c r="P8" s="222">
        <v>30</v>
      </c>
      <c r="Q8" s="222">
        <v>6</v>
      </c>
      <c r="R8" s="222">
        <f>Q8+7</f>
        <v>13</v>
      </c>
      <c r="S8" s="222">
        <f t="shared" ref="S8:T8" si="0">R8+7</f>
        <v>20</v>
      </c>
      <c r="T8" s="222">
        <f t="shared" si="0"/>
        <v>27</v>
      </c>
      <c r="U8" s="718"/>
      <c r="V8" s="712"/>
      <c r="W8" s="725"/>
      <c r="X8" s="725"/>
      <c r="Y8" s="725"/>
    </row>
    <row r="9" spans="1:29" ht="9.9499999999999993" customHeight="1">
      <c r="A9" s="734" t="s">
        <v>9</v>
      </c>
      <c r="B9" s="737" t="s">
        <v>10</v>
      </c>
      <c r="C9" s="223"/>
      <c r="D9" s="520"/>
      <c r="E9" s="740" t="s">
        <v>636</v>
      </c>
      <c r="F9" s="223"/>
      <c r="G9" s="223"/>
      <c r="H9" s="224"/>
      <c r="I9" s="224"/>
      <c r="J9" s="526"/>
      <c r="K9" s="740" t="s">
        <v>158</v>
      </c>
      <c r="L9" s="333"/>
      <c r="M9" s="202"/>
      <c r="N9" s="202"/>
      <c r="O9" s="202"/>
      <c r="P9" s="532"/>
      <c r="Q9" s="741" t="s">
        <v>30</v>
      </c>
      <c r="R9" s="333"/>
      <c r="S9" s="202"/>
      <c r="T9" s="742" t="s">
        <v>31</v>
      </c>
      <c r="U9" s="35"/>
      <c r="V9" s="318" t="s">
        <v>230</v>
      </c>
      <c r="W9" s="88"/>
      <c r="X9" s="88"/>
      <c r="Y9" s="26"/>
    </row>
    <row r="10" spans="1:29" ht="9.9499999999999993" customHeight="1">
      <c r="A10" s="735"/>
      <c r="B10" s="738"/>
      <c r="C10" s="225"/>
      <c r="D10" s="521"/>
      <c r="E10" s="740"/>
      <c r="F10" s="226"/>
      <c r="G10" s="226"/>
      <c r="H10" s="225"/>
      <c r="I10" s="225"/>
      <c r="J10" s="527"/>
      <c r="K10" s="740"/>
      <c r="L10" s="335"/>
      <c r="M10" s="203"/>
      <c r="N10" s="203"/>
      <c r="O10" s="203"/>
      <c r="P10" s="533"/>
      <c r="Q10" s="741"/>
      <c r="R10" s="335"/>
      <c r="S10" s="203"/>
      <c r="T10" s="743"/>
      <c r="U10" s="36">
        <f>W10/15+(X10+Y10)/30</f>
        <v>4.2</v>
      </c>
      <c r="V10" s="27"/>
      <c r="W10" s="307">
        <v>36</v>
      </c>
      <c r="X10" s="307">
        <v>52</v>
      </c>
      <c r="Y10" s="307">
        <v>2</v>
      </c>
      <c r="Z10" s="62">
        <f>W10*45+(X10+Y10)*60</f>
        <v>4860</v>
      </c>
      <c r="AA10" s="61">
        <f>Z10/45</f>
        <v>108</v>
      </c>
      <c r="AB10" s="61">
        <f>AA10/5</f>
        <v>21.6</v>
      </c>
      <c r="AC10" s="63">
        <f>22-17</f>
        <v>5</v>
      </c>
    </row>
    <row r="11" spans="1:29" ht="9.9499999999999993" customHeight="1">
      <c r="A11" s="735"/>
      <c r="B11" s="739"/>
      <c r="C11" s="227"/>
      <c r="D11" s="522"/>
      <c r="E11" s="740"/>
      <c r="F11" s="228"/>
      <c r="G11" s="228"/>
      <c r="H11" s="229"/>
      <c r="I11" s="229"/>
      <c r="J11" s="528"/>
      <c r="K11" s="740"/>
      <c r="L11" s="337"/>
      <c r="M11" s="205"/>
      <c r="N11" s="205"/>
      <c r="O11" s="205"/>
      <c r="P11" s="534"/>
      <c r="Q11" s="741"/>
      <c r="R11" s="337"/>
      <c r="S11" s="205"/>
      <c r="T11" s="743"/>
      <c r="U11" s="37"/>
      <c r="V11" s="28" t="s">
        <v>296</v>
      </c>
      <c r="W11" s="89"/>
      <c r="X11" s="89"/>
      <c r="Y11" s="90"/>
      <c r="AC11" s="63"/>
    </row>
    <row r="12" spans="1:29" ht="9.9499999999999993" customHeight="1">
      <c r="A12" s="735"/>
      <c r="B12" s="737" t="s">
        <v>11</v>
      </c>
      <c r="C12" s="242" t="s">
        <v>661</v>
      </c>
      <c r="D12" s="541"/>
      <c r="E12" s="740"/>
      <c r="F12" s="242" t="s">
        <v>662</v>
      </c>
      <c r="G12" s="231"/>
      <c r="H12" s="232"/>
      <c r="I12" s="232"/>
      <c r="J12" s="529"/>
      <c r="K12" s="740"/>
      <c r="L12" s="231"/>
      <c r="M12" s="230"/>
      <c r="N12" s="232"/>
      <c r="O12" s="232"/>
      <c r="P12" s="529"/>
      <c r="Q12" s="741"/>
      <c r="R12" s="231"/>
      <c r="S12" s="232"/>
      <c r="T12" s="743"/>
      <c r="U12" s="78"/>
      <c r="V12" s="91" t="s">
        <v>231</v>
      </c>
      <c r="W12" s="80"/>
      <c r="X12" s="80"/>
      <c r="Y12" s="80"/>
    </row>
    <row r="13" spans="1:29" ht="9.9499999999999993" customHeight="1">
      <c r="A13" s="735"/>
      <c r="B13" s="738"/>
      <c r="C13" s="233"/>
      <c r="D13" s="524"/>
      <c r="E13" s="740"/>
      <c r="F13" s="233"/>
      <c r="G13" s="233"/>
      <c r="H13" s="234"/>
      <c r="I13" s="234"/>
      <c r="J13" s="530"/>
      <c r="K13" s="740"/>
      <c r="L13" s="233"/>
      <c r="M13" s="233"/>
      <c r="N13" s="234"/>
      <c r="O13" s="234"/>
      <c r="P13" s="530"/>
      <c r="Q13" s="741"/>
      <c r="R13" s="233"/>
      <c r="S13" s="234"/>
      <c r="T13" s="743"/>
      <c r="U13" s="81">
        <f>W13/15+(X13+Y13)/30</f>
        <v>4.2</v>
      </c>
      <c r="V13" s="12"/>
      <c r="W13" s="307">
        <v>36</v>
      </c>
      <c r="X13" s="307">
        <v>52</v>
      </c>
      <c r="Y13" s="307">
        <v>2</v>
      </c>
      <c r="Z13" s="62">
        <f>W13*45+(X13+Y13)*60</f>
        <v>4860</v>
      </c>
      <c r="AA13" s="61">
        <f>Z13/45</f>
        <v>108</v>
      </c>
      <c r="AB13" s="61">
        <f>AA13/5</f>
        <v>21.6</v>
      </c>
    </row>
    <row r="14" spans="1:29" ht="9.9499999999999993" customHeight="1">
      <c r="A14" s="736"/>
      <c r="B14" s="739"/>
      <c r="C14" s="235" t="s">
        <v>263</v>
      </c>
      <c r="D14" s="525"/>
      <c r="E14" s="740"/>
      <c r="F14" s="349" t="s">
        <v>92</v>
      </c>
      <c r="G14" s="236"/>
      <c r="H14" s="237"/>
      <c r="I14" s="237"/>
      <c r="J14" s="531"/>
      <c r="K14" s="740"/>
      <c r="L14" s="236"/>
      <c r="M14" s="238"/>
      <c r="N14" s="237"/>
      <c r="O14" s="237"/>
      <c r="P14" s="531"/>
      <c r="Q14" s="741"/>
      <c r="R14" s="236"/>
      <c r="S14" s="237"/>
      <c r="T14" s="743"/>
      <c r="U14" s="83"/>
      <c r="V14" s="84" t="s">
        <v>302</v>
      </c>
      <c r="W14" s="92"/>
      <c r="X14" s="92"/>
      <c r="Y14" s="92"/>
    </row>
    <row r="15" spans="1:29" ht="9.9499999999999993" customHeight="1">
      <c r="A15" s="724" t="s">
        <v>12</v>
      </c>
      <c r="B15" s="738" t="s">
        <v>10</v>
      </c>
      <c r="C15" s="239"/>
      <c r="D15" s="232"/>
      <c r="E15" s="234"/>
      <c r="F15" s="232"/>
      <c r="G15" s="232"/>
      <c r="H15" s="232"/>
      <c r="I15" s="239"/>
      <c r="J15" s="232"/>
      <c r="K15" s="234"/>
      <c r="L15" s="230"/>
      <c r="M15" s="230"/>
      <c r="N15" s="232"/>
      <c r="O15" s="232"/>
      <c r="P15" s="232"/>
      <c r="Q15" s="198"/>
      <c r="R15" s="240"/>
      <c r="S15" s="232"/>
      <c r="T15" s="743"/>
      <c r="U15" s="47"/>
      <c r="V15" s="320" t="s">
        <v>232</v>
      </c>
      <c r="W15" s="48"/>
      <c r="X15" s="48"/>
      <c r="Y15" s="49"/>
    </row>
    <row r="16" spans="1:29" ht="9.9499999999999993" customHeight="1">
      <c r="A16" s="735"/>
      <c r="B16" s="738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198"/>
      <c r="R16" s="198"/>
      <c r="S16" s="234"/>
      <c r="T16" s="743"/>
      <c r="U16" s="50">
        <f>W16/15+(X16+Y16)/30</f>
        <v>4.2</v>
      </c>
      <c r="V16" s="56"/>
      <c r="W16" s="106">
        <v>36</v>
      </c>
      <c r="X16" s="106">
        <v>52</v>
      </c>
      <c r="Y16" s="106">
        <v>2</v>
      </c>
      <c r="Z16" s="62">
        <f>W16*45+(X16+Y16)*60</f>
        <v>4860</v>
      </c>
      <c r="AA16" s="61">
        <f>Z16/45</f>
        <v>108</v>
      </c>
      <c r="AB16" s="61">
        <f>AA16/5</f>
        <v>21.6</v>
      </c>
      <c r="AC16" s="17">
        <f>15*5</f>
        <v>75</v>
      </c>
    </row>
    <row r="17" spans="1:28" ht="9.9499999999999993" customHeight="1">
      <c r="A17" s="735"/>
      <c r="B17" s="739"/>
      <c r="C17" s="238"/>
      <c r="D17" s="237"/>
      <c r="E17" s="237"/>
      <c r="F17" s="237"/>
      <c r="G17" s="237"/>
      <c r="H17" s="237"/>
      <c r="I17" s="238"/>
      <c r="J17" s="237"/>
      <c r="K17" s="237"/>
      <c r="L17" s="238"/>
      <c r="M17" s="238"/>
      <c r="N17" s="237"/>
      <c r="O17" s="237"/>
      <c r="P17" s="237"/>
      <c r="Q17" s="241"/>
      <c r="R17" s="200"/>
      <c r="S17" s="237"/>
      <c r="T17" s="743"/>
      <c r="U17" s="51"/>
      <c r="V17" s="52" t="s">
        <v>307</v>
      </c>
      <c r="W17" s="53"/>
      <c r="X17" s="53"/>
      <c r="Y17" s="54"/>
    </row>
    <row r="18" spans="1:28" ht="9.9499999999999993" customHeight="1">
      <c r="A18" s="735"/>
      <c r="B18" s="737" t="s">
        <v>11</v>
      </c>
      <c r="C18" s="242" t="s">
        <v>333</v>
      </c>
      <c r="D18" s="243"/>
      <c r="E18" s="243"/>
      <c r="F18" s="243"/>
      <c r="G18" s="243"/>
      <c r="H18" s="196"/>
      <c r="I18" s="196"/>
      <c r="J18" s="262"/>
      <c r="K18" s="196"/>
      <c r="L18" s="196"/>
      <c r="M18" s="196"/>
      <c r="N18" s="196"/>
      <c r="O18" s="271" t="s">
        <v>332</v>
      </c>
      <c r="P18" s="196"/>
      <c r="Q18" s="196"/>
      <c r="R18" s="244"/>
      <c r="S18" s="196"/>
      <c r="T18" s="743"/>
      <c r="U18" s="38"/>
      <c r="V18" s="322"/>
      <c r="W18" s="29"/>
      <c r="X18" s="29"/>
      <c r="Y18" s="30"/>
    </row>
    <row r="19" spans="1:28" ht="9.9499999999999993" customHeight="1">
      <c r="A19" s="735"/>
      <c r="B19" s="738"/>
      <c r="C19" s="245"/>
      <c r="D19" s="246"/>
      <c r="E19" s="246"/>
      <c r="F19" s="246"/>
      <c r="G19" s="246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247"/>
      <c r="S19" s="198"/>
      <c r="T19" s="743"/>
      <c r="U19" s="39"/>
      <c r="V19" s="31"/>
      <c r="W19" s="106"/>
      <c r="X19" s="106"/>
      <c r="Y19" s="106"/>
      <c r="Z19" s="62">
        <f>W19*45+(X19+Y19)*60</f>
        <v>0</v>
      </c>
      <c r="AA19" s="61">
        <f>Z19/45</f>
        <v>0</v>
      </c>
      <c r="AB19" s="61">
        <f>AA19/5</f>
        <v>0</v>
      </c>
    </row>
    <row r="20" spans="1:28" ht="9.9499999999999993" customHeight="1">
      <c r="A20" s="736"/>
      <c r="B20" s="739"/>
      <c r="C20" s="363" t="s">
        <v>92</v>
      </c>
      <c r="D20" s="249"/>
      <c r="E20" s="249"/>
      <c r="F20" s="249"/>
      <c r="G20" s="249"/>
      <c r="H20" s="200"/>
      <c r="I20" s="200"/>
      <c r="J20" s="346"/>
      <c r="K20" s="200"/>
      <c r="L20" s="200"/>
      <c r="M20" s="200"/>
      <c r="N20" s="200"/>
      <c r="O20" s="405" t="s">
        <v>92</v>
      </c>
      <c r="P20" s="200"/>
      <c r="Q20" s="200"/>
      <c r="R20" s="250"/>
      <c r="S20" s="200"/>
      <c r="T20" s="743"/>
      <c r="U20" s="40"/>
      <c r="V20" s="32"/>
      <c r="W20" s="33"/>
      <c r="X20" s="33"/>
      <c r="Y20" s="34"/>
    </row>
    <row r="21" spans="1:28" ht="9.9499999999999993" customHeight="1">
      <c r="A21" s="724" t="s">
        <v>13</v>
      </c>
      <c r="B21" s="737" t="s">
        <v>10</v>
      </c>
      <c r="C21" s="262"/>
      <c r="D21" s="251"/>
      <c r="E21" s="251"/>
      <c r="F21" s="251"/>
      <c r="G21" s="251"/>
      <c r="H21" s="251"/>
      <c r="I21" s="252"/>
      <c r="J21" s="251"/>
      <c r="K21" s="252"/>
      <c r="L21" s="252"/>
      <c r="M21" s="251"/>
      <c r="N21" s="242"/>
      <c r="O21" s="253"/>
      <c r="P21" s="242"/>
      <c r="Q21" s="201"/>
      <c r="R21" s="196"/>
      <c r="S21" s="242"/>
      <c r="T21" s="743"/>
      <c r="U21" s="41"/>
      <c r="V21" s="324"/>
      <c r="W21" s="75"/>
      <c r="X21" s="75"/>
      <c r="Y21" s="42"/>
    </row>
    <row r="22" spans="1:28" ht="9.9499999999999993" customHeight="1">
      <c r="A22" s="735"/>
      <c r="B22" s="738"/>
      <c r="C22" s="254"/>
      <c r="D22" s="254"/>
      <c r="E22" s="254"/>
      <c r="F22" s="254"/>
      <c r="G22" s="254"/>
      <c r="H22" s="255"/>
      <c r="I22" s="255"/>
      <c r="J22" s="255"/>
      <c r="K22" s="255"/>
      <c r="L22" s="255"/>
      <c r="M22" s="255"/>
      <c r="N22" s="256"/>
      <c r="O22" s="256"/>
      <c r="P22" s="256"/>
      <c r="Q22" s="256"/>
      <c r="R22" s="198"/>
      <c r="S22" s="256"/>
      <c r="T22" s="743"/>
      <c r="U22" s="43"/>
      <c r="V22" s="44"/>
      <c r="W22" s="316"/>
      <c r="X22" s="316"/>
      <c r="Y22" s="316"/>
      <c r="Z22" s="62">
        <f>W22*45+(X22+Y22)*60</f>
        <v>0</v>
      </c>
      <c r="AA22" s="61">
        <f>Z22/45</f>
        <v>0</v>
      </c>
      <c r="AB22" s="61">
        <f>AA22/5</f>
        <v>0</v>
      </c>
    </row>
    <row r="23" spans="1:28" ht="9.9499999999999993" customHeight="1">
      <c r="A23" s="735"/>
      <c r="B23" s="739"/>
      <c r="C23" s="257"/>
      <c r="D23" s="258"/>
      <c r="E23" s="258"/>
      <c r="F23" s="258"/>
      <c r="G23" s="258"/>
      <c r="H23" s="259"/>
      <c r="I23" s="259"/>
      <c r="J23" s="259"/>
      <c r="K23" s="259"/>
      <c r="L23" s="259"/>
      <c r="M23" s="259"/>
      <c r="N23" s="260"/>
      <c r="O23" s="260"/>
      <c r="P23" s="260"/>
      <c r="Q23" s="260"/>
      <c r="R23" s="200"/>
      <c r="S23" s="260"/>
      <c r="T23" s="743"/>
      <c r="U23" s="45"/>
      <c r="V23" s="46"/>
      <c r="W23" s="76"/>
      <c r="X23" s="76"/>
      <c r="Y23" s="77"/>
    </row>
    <row r="24" spans="1:28" ht="9.9499999999999993" customHeight="1">
      <c r="A24" s="735"/>
      <c r="B24" s="737" t="s">
        <v>11</v>
      </c>
      <c r="C24" s="262" t="s">
        <v>335</v>
      </c>
      <c r="D24" s="266"/>
      <c r="E24" s="266"/>
      <c r="F24" s="266"/>
      <c r="G24" s="266"/>
      <c r="H24" s="266"/>
      <c r="I24" s="344"/>
      <c r="J24" s="266"/>
      <c r="K24" s="266"/>
      <c r="L24" s="266"/>
      <c r="M24" s="262"/>
      <c r="N24" s="266"/>
      <c r="O24" s="266"/>
      <c r="P24" s="266"/>
      <c r="Q24" s="266"/>
      <c r="R24" s="350"/>
      <c r="S24" s="266"/>
      <c r="T24" s="743"/>
      <c r="U24" s="66"/>
      <c r="V24" s="326"/>
      <c r="W24" s="67"/>
      <c r="X24" s="67"/>
      <c r="Y24" s="68"/>
    </row>
    <row r="25" spans="1:28" ht="9.9499999999999993" customHeight="1">
      <c r="A25" s="735"/>
      <c r="B25" s="738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345"/>
      <c r="N25" s="267"/>
      <c r="O25" s="267"/>
      <c r="P25" s="267"/>
      <c r="Q25" s="267"/>
      <c r="R25" s="351"/>
      <c r="S25" s="267"/>
      <c r="T25" s="743"/>
      <c r="U25" s="69"/>
      <c r="V25" s="70"/>
      <c r="W25" s="107"/>
      <c r="X25" s="107"/>
      <c r="Y25" s="107"/>
      <c r="Z25" s="62">
        <f>W25*45+(X25+Y25)*60</f>
        <v>0</v>
      </c>
      <c r="AA25" s="61">
        <f>Z25/45</f>
        <v>0</v>
      </c>
      <c r="AB25" s="61">
        <f>AA25/5</f>
        <v>0</v>
      </c>
    </row>
    <row r="26" spans="1:28" ht="9.9499999999999993" customHeight="1">
      <c r="A26" s="736"/>
      <c r="B26" s="739"/>
      <c r="C26" s="346" t="s">
        <v>90</v>
      </c>
      <c r="D26" s="269"/>
      <c r="E26" s="269"/>
      <c r="F26" s="269"/>
      <c r="G26" s="269"/>
      <c r="H26" s="269"/>
      <c r="I26" s="269"/>
      <c r="J26" s="269"/>
      <c r="K26" s="269"/>
      <c r="L26" s="269"/>
      <c r="M26" s="346"/>
      <c r="N26" s="269"/>
      <c r="O26" s="269"/>
      <c r="P26" s="269"/>
      <c r="Q26" s="269"/>
      <c r="R26" s="352"/>
      <c r="S26" s="269"/>
      <c r="T26" s="743"/>
      <c r="U26" s="71"/>
      <c r="V26" s="72"/>
      <c r="W26" s="73"/>
      <c r="X26" s="73"/>
      <c r="Y26" s="74"/>
    </row>
    <row r="27" spans="1:28" ht="9.9499999999999993" customHeight="1">
      <c r="A27" s="724" t="s">
        <v>14</v>
      </c>
      <c r="B27" s="738" t="s">
        <v>10</v>
      </c>
      <c r="C27" s="265"/>
      <c r="D27" s="196"/>
      <c r="E27" s="196"/>
      <c r="F27" s="196"/>
      <c r="G27" s="196"/>
      <c r="H27" s="265"/>
      <c r="I27" s="262"/>
      <c r="J27" s="266"/>
      <c r="K27" s="266"/>
      <c r="L27" s="265"/>
      <c r="M27" s="201"/>
      <c r="N27" s="262"/>
      <c r="O27" s="266"/>
      <c r="P27" s="262"/>
      <c r="Q27" s="195"/>
      <c r="R27" s="195"/>
      <c r="S27" s="262"/>
      <c r="T27" s="743"/>
      <c r="U27" s="38"/>
      <c r="V27" s="65"/>
      <c r="W27" s="29"/>
      <c r="X27" s="29"/>
      <c r="Y27" s="30"/>
    </row>
    <row r="28" spans="1:28" ht="9.9499999999999993" customHeight="1">
      <c r="A28" s="735"/>
      <c r="B28" s="738"/>
      <c r="C28" s="198"/>
      <c r="D28" s="198"/>
      <c r="E28" s="198"/>
      <c r="F28" s="198"/>
      <c r="G28" s="198"/>
      <c r="H28" s="198"/>
      <c r="I28" s="267"/>
      <c r="J28" s="267"/>
      <c r="K28" s="267"/>
      <c r="L28" s="197"/>
      <c r="M28" s="198"/>
      <c r="N28" s="267"/>
      <c r="O28" s="267"/>
      <c r="P28" s="267"/>
      <c r="Q28" s="197"/>
      <c r="R28" s="197"/>
      <c r="S28" s="267"/>
      <c r="T28" s="743"/>
      <c r="U28" s="39"/>
      <c r="V28" s="31"/>
      <c r="W28" s="108"/>
      <c r="X28" s="108"/>
      <c r="Y28" s="108"/>
      <c r="Z28" s="62"/>
      <c r="AA28" s="61"/>
      <c r="AB28" s="61"/>
    </row>
    <row r="29" spans="1:28" ht="9.9499999999999993" customHeight="1">
      <c r="A29" s="735"/>
      <c r="B29" s="739"/>
      <c r="C29" s="268"/>
      <c r="D29" s="200"/>
      <c r="E29" s="200"/>
      <c r="F29" s="200"/>
      <c r="G29" s="200"/>
      <c r="H29" s="199"/>
      <c r="I29" s="269"/>
      <c r="J29" s="269"/>
      <c r="K29" s="269"/>
      <c r="L29" s="199"/>
      <c r="M29" s="260"/>
      <c r="N29" s="269"/>
      <c r="O29" s="269"/>
      <c r="P29" s="270"/>
      <c r="Q29" s="199"/>
      <c r="R29" s="199"/>
      <c r="S29" s="270"/>
      <c r="T29" s="743"/>
      <c r="U29" s="40"/>
      <c r="V29" s="32"/>
      <c r="W29" s="33"/>
      <c r="X29" s="33"/>
      <c r="Y29" s="34"/>
      <c r="AB29" s="64">
        <f>SUM(AB10:AB28)</f>
        <v>64.800000000000011</v>
      </c>
    </row>
    <row r="30" spans="1:28" ht="9.9499999999999993" customHeight="1">
      <c r="A30" s="735"/>
      <c r="B30" s="737" t="s">
        <v>11</v>
      </c>
      <c r="C30" s="271" t="s">
        <v>297</v>
      </c>
      <c r="D30" s="266"/>
      <c r="E30" s="266"/>
      <c r="F30" s="266"/>
      <c r="G30" s="266"/>
      <c r="H30" s="266"/>
      <c r="I30" s="344"/>
      <c r="J30" s="266"/>
      <c r="K30" s="266"/>
      <c r="L30" s="266"/>
      <c r="M30" s="262"/>
      <c r="N30" s="266"/>
      <c r="O30" s="266"/>
      <c r="P30" s="266"/>
      <c r="Q30" s="266"/>
      <c r="R30" s="350"/>
      <c r="S30" s="266"/>
      <c r="T30" s="743"/>
      <c r="U30" s="11"/>
      <c r="V30" s="8"/>
      <c r="W30" s="16"/>
      <c r="X30" s="16"/>
      <c r="Y30" s="1"/>
    </row>
    <row r="31" spans="1:28" ht="9.9499999999999993" customHeight="1">
      <c r="A31" s="735"/>
      <c r="B31" s="738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345"/>
      <c r="N31" s="267"/>
      <c r="O31" s="267"/>
      <c r="P31" s="267"/>
      <c r="Q31" s="267"/>
      <c r="R31" s="351"/>
      <c r="S31" s="267"/>
      <c r="T31" s="743"/>
      <c r="U31" s="9"/>
      <c r="V31" s="4"/>
      <c r="W31" s="5"/>
      <c r="X31" s="5"/>
      <c r="Y31" s="2"/>
    </row>
    <row r="32" spans="1:28" ht="9.9499999999999993" customHeight="1">
      <c r="A32" s="736"/>
      <c r="B32" s="739"/>
      <c r="C32" s="405" t="s">
        <v>92</v>
      </c>
      <c r="D32" s="269"/>
      <c r="E32" s="269"/>
      <c r="F32" s="269"/>
      <c r="G32" s="269"/>
      <c r="H32" s="269"/>
      <c r="I32" s="269"/>
      <c r="J32" s="269"/>
      <c r="K32" s="269"/>
      <c r="L32" s="269"/>
      <c r="M32" s="346"/>
      <c r="N32" s="269"/>
      <c r="O32" s="269"/>
      <c r="P32" s="269"/>
      <c r="Q32" s="269"/>
      <c r="R32" s="352"/>
      <c r="S32" s="269"/>
      <c r="T32" s="743"/>
      <c r="U32" s="10"/>
      <c r="V32" s="6"/>
      <c r="W32" s="7"/>
      <c r="X32" s="7"/>
      <c r="Y32" s="3"/>
    </row>
    <row r="33" spans="1:25" ht="9.9499999999999993" customHeight="1">
      <c r="A33" s="724" t="s">
        <v>15</v>
      </c>
      <c r="B33" s="738" t="s">
        <v>10</v>
      </c>
      <c r="C33" s="242"/>
      <c r="D33" s="196"/>
      <c r="E33" s="196"/>
      <c r="F33" s="242"/>
      <c r="G33" s="242"/>
      <c r="H33" s="242"/>
      <c r="I33" s="242"/>
      <c r="J33" s="242"/>
      <c r="K33" s="201"/>
      <c r="L33" s="266"/>
      <c r="M33" s="242"/>
      <c r="N33" s="242"/>
      <c r="O33" s="242"/>
      <c r="P33" s="253"/>
      <c r="Q33" s="253"/>
      <c r="R33" s="274"/>
      <c r="S33" s="253"/>
      <c r="T33" s="743"/>
      <c r="U33" s="11"/>
      <c r="V33" s="8"/>
      <c r="W33" s="16"/>
      <c r="X33" s="16"/>
      <c r="Y33" s="1"/>
    </row>
    <row r="34" spans="1:25" ht="9.9499999999999993" customHeight="1">
      <c r="A34" s="735"/>
      <c r="B34" s="738"/>
      <c r="C34" s="256"/>
      <c r="D34" s="198"/>
      <c r="E34" s="198"/>
      <c r="F34" s="256"/>
      <c r="G34" s="256"/>
      <c r="H34" s="256"/>
      <c r="I34" s="256"/>
      <c r="J34" s="256"/>
      <c r="K34" s="198"/>
      <c r="L34" s="267"/>
      <c r="M34" s="256"/>
      <c r="N34" s="256"/>
      <c r="O34" s="256"/>
      <c r="P34" s="256"/>
      <c r="Q34" s="256"/>
      <c r="R34" s="275"/>
      <c r="S34" s="256"/>
      <c r="T34" s="743"/>
      <c r="U34" s="9"/>
      <c r="V34" s="4"/>
      <c r="W34" s="5"/>
      <c r="X34" s="5"/>
      <c r="Y34" s="2"/>
    </row>
    <row r="35" spans="1:25" ht="9.9499999999999993" customHeight="1">
      <c r="A35" s="735"/>
      <c r="B35" s="739"/>
      <c r="C35" s="204"/>
      <c r="D35" s="200"/>
      <c r="E35" s="200"/>
      <c r="F35" s="204"/>
      <c r="G35" s="204"/>
      <c r="H35" s="204"/>
      <c r="I35" s="204"/>
      <c r="J35" s="204"/>
      <c r="K35" s="260"/>
      <c r="L35" s="269"/>
      <c r="M35" s="260"/>
      <c r="N35" s="260"/>
      <c r="O35" s="260"/>
      <c r="P35" s="260"/>
      <c r="Q35" s="260"/>
      <c r="R35" s="276"/>
      <c r="S35" s="260"/>
      <c r="T35" s="743"/>
      <c r="U35" s="10"/>
      <c r="V35" s="6"/>
      <c r="W35" s="7"/>
      <c r="X35" s="7"/>
      <c r="Y35" s="3"/>
    </row>
    <row r="36" spans="1:25" ht="9.9499999999999993" customHeight="1">
      <c r="A36" s="735"/>
      <c r="B36" s="737" t="s">
        <v>11</v>
      </c>
      <c r="C36" s="262" t="s">
        <v>304</v>
      </c>
      <c r="D36" s="223"/>
      <c r="E36" s="223"/>
      <c r="F36" s="223"/>
      <c r="G36" s="223"/>
      <c r="H36" s="223"/>
      <c r="I36" s="223"/>
      <c r="J36" s="223"/>
      <c r="K36" s="242"/>
      <c r="L36" s="224"/>
      <c r="M36" s="224"/>
      <c r="N36" s="202"/>
      <c r="O36" s="202"/>
      <c r="P36" s="202"/>
      <c r="Q36" s="263"/>
      <c r="R36" s="277"/>
      <c r="S36" s="202"/>
      <c r="T36" s="743"/>
      <c r="U36" s="13"/>
      <c r="V36" s="8"/>
      <c r="W36" s="5"/>
      <c r="X36" s="2"/>
      <c r="Y36" s="2"/>
    </row>
    <row r="37" spans="1:25" ht="9.9499999999999993" customHeight="1">
      <c r="A37" s="735"/>
      <c r="B37" s="738"/>
      <c r="C37" s="198"/>
      <c r="D37" s="226"/>
      <c r="E37" s="226"/>
      <c r="F37" s="226"/>
      <c r="G37" s="226"/>
      <c r="H37" s="226"/>
      <c r="I37" s="226"/>
      <c r="J37" s="226"/>
      <c r="K37" s="245"/>
      <c r="L37" s="225"/>
      <c r="M37" s="225"/>
      <c r="N37" s="203"/>
      <c r="O37" s="203"/>
      <c r="P37" s="203"/>
      <c r="Q37" s="264"/>
      <c r="R37" s="247"/>
      <c r="S37" s="203"/>
      <c r="T37" s="743"/>
      <c r="U37" s="14"/>
      <c r="V37" s="4"/>
      <c r="W37" s="5"/>
      <c r="X37" s="2"/>
      <c r="Y37" s="2"/>
    </row>
    <row r="38" spans="1:25" ht="9.9499999999999993" customHeight="1">
      <c r="A38" s="736"/>
      <c r="B38" s="739"/>
      <c r="C38" s="346" t="s">
        <v>90</v>
      </c>
      <c r="D38" s="278"/>
      <c r="E38" s="278"/>
      <c r="F38" s="278"/>
      <c r="G38" s="278"/>
      <c r="H38" s="278"/>
      <c r="I38" s="278"/>
      <c r="J38" s="278"/>
      <c r="K38" s="273"/>
      <c r="L38" s="229"/>
      <c r="M38" s="229"/>
      <c r="N38" s="205"/>
      <c r="O38" s="200"/>
      <c r="P38" s="200"/>
      <c r="Q38" s="250"/>
      <c r="R38" s="279"/>
      <c r="S38" s="200"/>
      <c r="T38" s="743"/>
      <c r="U38" s="10"/>
      <c r="V38" s="6"/>
      <c r="W38" s="7"/>
      <c r="X38" s="3"/>
      <c r="Y38" s="3"/>
    </row>
    <row r="39" spans="1:25" ht="9.9499999999999993" customHeight="1">
      <c r="A39" s="724" t="s">
        <v>16</v>
      </c>
      <c r="B39" s="738" t="s">
        <v>10</v>
      </c>
      <c r="C39" s="280"/>
      <c r="D39" s="266"/>
      <c r="E39" s="266"/>
      <c r="F39" s="266"/>
      <c r="G39" s="266"/>
      <c r="H39" s="224"/>
      <c r="I39" s="223"/>
      <c r="J39" s="224"/>
      <c r="K39" s="224"/>
      <c r="L39" s="251"/>
      <c r="M39" s="196"/>
      <c r="N39" s="196"/>
      <c r="O39" s="196"/>
      <c r="P39" s="196"/>
      <c r="Q39" s="196"/>
      <c r="R39" s="281"/>
      <c r="S39" s="196"/>
      <c r="T39" s="743"/>
      <c r="U39" s="11"/>
      <c r="V39" s="15"/>
      <c r="W39" s="16"/>
      <c r="X39" s="16"/>
      <c r="Y39" s="1"/>
    </row>
    <row r="40" spans="1:25" ht="9.9499999999999993" customHeight="1">
      <c r="A40" s="735"/>
      <c r="B40" s="738"/>
      <c r="C40" s="267"/>
      <c r="D40" s="267"/>
      <c r="E40" s="267"/>
      <c r="F40" s="267"/>
      <c r="G40" s="267"/>
      <c r="H40" s="225"/>
      <c r="I40" s="282"/>
      <c r="J40" s="225"/>
      <c r="K40" s="225"/>
      <c r="L40" s="203"/>
      <c r="M40" s="198"/>
      <c r="N40" s="198"/>
      <c r="O40" s="198" t="s">
        <v>60</v>
      </c>
      <c r="P40" s="198"/>
      <c r="Q40" s="198"/>
      <c r="R40" s="247"/>
      <c r="S40" s="198"/>
      <c r="T40" s="743"/>
      <c r="U40" s="9"/>
      <c r="V40" s="4"/>
      <c r="W40" s="5"/>
      <c r="X40" s="5"/>
      <c r="Y40" s="2"/>
    </row>
    <row r="41" spans="1:25" ht="9.9499999999999993" customHeight="1">
      <c r="A41" s="735"/>
      <c r="B41" s="739"/>
      <c r="C41" s="205"/>
      <c r="D41" s="205"/>
      <c r="E41" s="269"/>
      <c r="F41" s="269"/>
      <c r="G41" s="269"/>
      <c r="H41" s="229"/>
      <c r="I41" s="283"/>
      <c r="J41" s="229"/>
      <c r="K41" s="229"/>
      <c r="L41" s="284"/>
      <c r="M41" s="200"/>
      <c r="N41" s="200"/>
      <c r="O41" s="200"/>
      <c r="P41" s="200"/>
      <c r="Q41" s="200"/>
      <c r="R41" s="250"/>
      <c r="S41" s="200"/>
      <c r="T41" s="743"/>
      <c r="U41" s="10"/>
      <c r="V41" s="6"/>
      <c r="W41" s="7"/>
      <c r="X41" s="7"/>
      <c r="Y41" s="3"/>
    </row>
    <row r="42" spans="1:25" ht="9.9499999999999993" customHeight="1">
      <c r="A42" s="735"/>
      <c r="B42" s="737" t="s">
        <v>11</v>
      </c>
      <c r="C42" s="285"/>
      <c r="D42" s="252"/>
      <c r="E42" s="252"/>
      <c r="F42" s="252"/>
      <c r="G42" s="252"/>
      <c r="H42" s="224"/>
      <c r="I42" s="223"/>
      <c r="J42" s="224"/>
      <c r="K42" s="224"/>
      <c r="L42" s="251"/>
      <c r="M42" s="196"/>
      <c r="N42" s="196"/>
      <c r="O42" s="196"/>
      <c r="P42" s="196"/>
      <c r="Q42" s="196"/>
      <c r="R42" s="286"/>
      <c r="S42" s="196"/>
      <c r="T42" s="743"/>
      <c r="U42" s="473"/>
      <c r="V42" s="474"/>
      <c r="W42" s="16"/>
      <c r="X42" s="16"/>
      <c r="Y42" s="1"/>
    </row>
    <row r="43" spans="1:25" ht="9.9499999999999993" customHeight="1">
      <c r="A43" s="735"/>
      <c r="B43" s="738"/>
      <c r="C43" s="255"/>
      <c r="D43" s="255"/>
      <c r="E43" s="255"/>
      <c r="F43" s="255"/>
      <c r="G43" s="255"/>
      <c r="H43" s="225"/>
      <c r="I43" s="282"/>
      <c r="J43" s="225"/>
      <c r="K43" s="225"/>
      <c r="L43" s="203"/>
      <c r="M43" s="198"/>
      <c r="N43" s="198"/>
      <c r="O43" s="198" t="s">
        <v>60</v>
      </c>
      <c r="P43" s="198"/>
      <c r="Q43" s="198"/>
      <c r="R43" s="247"/>
      <c r="S43" s="198"/>
      <c r="T43" s="743"/>
      <c r="U43" s="475"/>
      <c r="V43" s="4"/>
      <c r="W43" s="310"/>
      <c r="X43" s="310"/>
      <c r="Y43" s="310"/>
    </row>
    <row r="44" spans="1:25" ht="9.9499999999999993" customHeight="1">
      <c r="A44" s="746"/>
      <c r="B44" s="739"/>
      <c r="C44" s="259"/>
      <c r="D44" s="259"/>
      <c r="E44" s="259"/>
      <c r="F44" s="259"/>
      <c r="G44" s="259"/>
      <c r="H44" s="229"/>
      <c r="I44" s="283"/>
      <c r="J44" s="229"/>
      <c r="K44" s="229"/>
      <c r="L44" s="284"/>
      <c r="M44" s="200"/>
      <c r="N44" s="200"/>
      <c r="O44" s="200"/>
      <c r="P44" s="200"/>
      <c r="Q44" s="200"/>
      <c r="R44" s="250"/>
      <c r="S44" s="200"/>
      <c r="T44" s="744"/>
      <c r="U44" s="476"/>
      <c r="V44" s="6"/>
      <c r="W44" s="7"/>
      <c r="X44" s="7"/>
      <c r="Y44" s="3"/>
    </row>
    <row r="45" spans="1:25" ht="15.95" customHeight="1">
      <c r="A45" s="747" t="s">
        <v>17</v>
      </c>
      <c r="B45" s="747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7"/>
      <c r="V45" s="747"/>
      <c r="W45" s="747"/>
      <c r="X45" s="747"/>
      <c r="Y45" s="747"/>
    </row>
    <row r="46" spans="1:25" ht="35.25" customHeight="1">
      <c r="A46" s="21"/>
      <c r="B46" s="749" t="s">
        <v>245</v>
      </c>
      <c r="C46" s="749"/>
      <c r="D46" s="749"/>
      <c r="E46" s="749"/>
      <c r="F46" s="749"/>
      <c r="G46" s="749"/>
      <c r="H46" s="749"/>
      <c r="I46" s="749"/>
      <c r="J46" s="749"/>
      <c r="K46" s="330"/>
      <c r="L46" s="330"/>
      <c r="M46" s="330"/>
      <c r="N46" s="330"/>
      <c r="O46" s="330"/>
      <c r="P46" s="22"/>
      <c r="Q46" s="22"/>
      <c r="R46" s="22"/>
      <c r="S46" s="22"/>
      <c r="T46" s="23"/>
      <c r="U46" s="22"/>
      <c r="V46" s="330" t="s">
        <v>26</v>
      </c>
      <c r="W46" s="22"/>
      <c r="X46" s="22"/>
      <c r="Y46" s="22"/>
    </row>
    <row r="47" spans="1:25" ht="15.95" customHeight="1">
      <c r="A47" s="21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22"/>
      <c r="Q47" s="22"/>
      <c r="R47" s="22"/>
      <c r="S47" s="22"/>
      <c r="T47" s="23"/>
      <c r="U47" s="22"/>
      <c r="V47" s="24"/>
      <c r="W47" s="22"/>
      <c r="X47" s="22"/>
      <c r="Y47" s="22"/>
    </row>
    <row r="48" spans="1:25" ht="15.95" customHeight="1">
      <c r="A48" s="21"/>
      <c r="B48" s="750" t="s">
        <v>783</v>
      </c>
      <c r="C48" s="750"/>
      <c r="D48" s="750"/>
      <c r="E48" s="750"/>
      <c r="F48" s="750"/>
      <c r="G48" s="750"/>
      <c r="H48" s="750"/>
      <c r="I48" s="750"/>
      <c r="J48" s="750"/>
      <c r="K48" s="665"/>
      <c r="L48" s="665"/>
      <c r="M48" s="665"/>
      <c r="N48" s="665"/>
      <c r="O48" s="665"/>
      <c r="P48" s="22"/>
      <c r="Q48" s="22"/>
      <c r="R48" s="22"/>
      <c r="S48" s="22"/>
      <c r="T48" s="23"/>
      <c r="U48" s="22"/>
      <c r="V48" s="661" t="s">
        <v>783</v>
      </c>
      <c r="W48" s="22"/>
      <c r="X48" s="22"/>
      <c r="Y48" s="22"/>
    </row>
    <row r="49" spans="1:29" ht="15.95" customHeight="1">
      <c r="A49" s="2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22"/>
      <c r="Q49" s="22"/>
      <c r="R49" s="22"/>
      <c r="S49" s="22"/>
      <c r="T49" s="23"/>
      <c r="U49" s="22"/>
      <c r="V49" s="24"/>
      <c r="W49" s="22"/>
      <c r="X49" s="22"/>
      <c r="Y49" s="22"/>
    </row>
    <row r="50" spans="1:29" ht="15.95" customHeight="1">
      <c r="A50" s="21"/>
      <c r="B50" s="745" t="s">
        <v>145</v>
      </c>
      <c r="C50" s="745"/>
      <c r="D50" s="745"/>
      <c r="E50" s="745"/>
      <c r="F50" s="745"/>
      <c r="G50" s="745"/>
      <c r="H50" s="745"/>
      <c r="I50" s="745"/>
      <c r="J50" s="745"/>
      <c r="K50" s="20"/>
      <c r="L50" s="20"/>
      <c r="M50" s="20"/>
      <c r="N50" s="20"/>
      <c r="O50" s="20"/>
      <c r="P50" s="22"/>
      <c r="Q50" s="22"/>
      <c r="R50" s="22"/>
      <c r="S50" s="22"/>
      <c r="T50" s="23"/>
      <c r="U50" s="22"/>
      <c r="V50" s="55" t="s">
        <v>729</v>
      </c>
      <c r="W50" s="22"/>
      <c r="X50" s="22"/>
      <c r="Y50" s="22"/>
    </row>
    <row r="51" spans="1:29" ht="18" hidden="1" customHeight="1"/>
    <row r="52" spans="1:29" ht="18" hidden="1" customHeight="1">
      <c r="V52" s="290" t="s">
        <v>230</v>
      </c>
      <c r="W52" s="307">
        <v>36</v>
      </c>
      <c r="X52" s="307">
        <v>52</v>
      </c>
      <c r="Y52" s="307">
        <v>2</v>
      </c>
    </row>
    <row r="53" spans="1:29" ht="18" hidden="1" customHeight="1">
      <c r="V53" s="290" t="s">
        <v>231</v>
      </c>
      <c r="W53" s="307">
        <v>36</v>
      </c>
      <c r="X53" s="307">
        <v>52</v>
      </c>
      <c r="Y53" s="307">
        <v>2</v>
      </c>
    </row>
    <row r="54" spans="1:29" ht="18.75" hidden="1" customHeight="1">
      <c r="V54" s="290" t="s">
        <v>232</v>
      </c>
      <c r="W54" s="307">
        <v>36</v>
      </c>
      <c r="X54" s="307">
        <v>52</v>
      </c>
      <c r="Y54" s="307">
        <v>2</v>
      </c>
    </row>
    <row r="55" spans="1:29" ht="18" hidden="1" customHeight="1">
      <c r="V55" s="290" t="s">
        <v>233</v>
      </c>
      <c r="W55" s="307">
        <v>36</v>
      </c>
      <c r="X55" s="307">
        <v>52</v>
      </c>
      <c r="Y55" s="307">
        <v>2</v>
      </c>
    </row>
    <row r="56" spans="1:29" ht="18" hidden="1" customHeight="1"/>
    <row r="57" spans="1:29" ht="18" hidden="1" customHeight="1"/>
    <row r="58" spans="1:29" ht="18" customHeight="1"/>
    <row r="59" spans="1:29" ht="18" customHeight="1"/>
    <row r="60" spans="1:29" ht="18" customHeight="1"/>
    <row r="61" spans="1:29" s="19" customFormat="1" ht="18" customHeight="1">
      <c r="Z61" s="17"/>
      <c r="AA61" s="17"/>
      <c r="AB61" s="17"/>
      <c r="AC61" s="17"/>
    </row>
    <row r="62" spans="1:29" s="19" customFormat="1" ht="18" customHeight="1">
      <c r="Z62" s="17"/>
      <c r="AA62" s="17"/>
      <c r="AB62" s="17"/>
      <c r="AC62" s="17"/>
    </row>
    <row r="63" spans="1:29" s="19" customFormat="1" ht="18" customHeight="1">
      <c r="Z63" s="17"/>
      <c r="AA63" s="17"/>
      <c r="AB63" s="17"/>
      <c r="AC63" s="17"/>
    </row>
    <row r="64" spans="1:29" s="19" customFormat="1" ht="18" customHeight="1">
      <c r="Z64" s="17"/>
      <c r="AA64" s="17"/>
      <c r="AB64" s="17"/>
      <c r="AC64" s="17"/>
    </row>
    <row r="65" spans="26:29" s="19" customFormat="1" ht="18" customHeight="1">
      <c r="Z65" s="17"/>
      <c r="AA65" s="17"/>
      <c r="AB65" s="17"/>
      <c r="AC65" s="17"/>
    </row>
    <row r="66" spans="26:29" s="19" customFormat="1" ht="18" customHeight="1">
      <c r="Z66" s="17"/>
      <c r="AA66" s="17"/>
      <c r="AB66" s="17"/>
      <c r="AC66" s="17"/>
    </row>
    <row r="67" spans="26:29" s="19" customFormat="1" ht="18" customHeight="1">
      <c r="Z67" s="17"/>
      <c r="AA67" s="17"/>
      <c r="AB67" s="17"/>
      <c r="AC67" s="17"/>
    </row>
    <row r="68" spans="26:29" s="19" customFormat="1" ht="18" customHeight="1">
      <c r="Z68" s="17"/>
      <c r="AA68" s="17"/>
      <c r="AB68" s="17"/>
      <c r="AC68" s="17"/>
    </row>
    <row r="69" spans="26:29" s="19" customFormat="1" ht="18" customHeight="1">
      <c r="Z69" s="17"/>
      <c r="AA69" s="17"/>
      <c r="AB69" s="17"/>
      <c r="AC69" s="17"/>
    </row>
    <row r="70" spans="26:29" s="19" customFormat="1" ht="18" customHeight="1">
      <c r="Z70" s="17"/>
      <c r="AA70" s="17"/>
      <c r="AB70" s="17"/>
      <c r="AC70" s="17"/>
    </row>
    <row r="71" spans="26:29" s="19" customFormat="1" ht="18" customHeight="1">
      <c r="Z71" s="17"/>
      <c r="AA71" s="17"/>
      <c r="AB71" s="17"/>
      <c r="AC71" s="17"/>
    </row>
    <row r="72" spans="26:29" s="19" customFormat="1" ht="18" customHeight="1">
      <c r="Z72" s="17"/>
      <c r="AA72" s="17"/>
      <c r="AB72" s="17"/>
      <c r="AC72" s="17"/>
    </row>
    <row r="73" spans="26:29" s="19" customFormat="1" ht="18" customHeight="1">
      <c r="Z73" s="17"/>
      <c r="AA73" s="17"/>
      <c r="AB73" s="17"/>
      <c r="AC73" s="17"/>
    </row>
    <row r="74" spans="26:29" s="19" customFormat="1" ht="18" customHeight="1">
      <c r="Z74" s="17"/>
      <c r="AA74" s="17"/>
      <c r="AB74" s="17"/>
      <c r="AC74" s="17"/>
    </row>
    <row r="75" spans="26:29" s="19" customFormat="1" ht="18" customHeight="1">
      <c r="Z75" s="17"/>
      <c r="AA75" s="17"/>
      <c r="AB75" s="17"/>
      <c r="AC75" s="17"/>
    </row>
    <row r="76" spans="26:29" s="19" customFormat="1" ht="18" customHeight="1">
      <c r="Z76" s="17"/>
      <c r="AA76" s="17"/>
      <c r="AB76" s="17"/>
      <c r="AC76" s="17"/>
    </row>
    <row r="77" spans="26:29" s="19" customFormat="1" ht="18" customHeight="1">
      <c r="Z77" s="17"/>
      <c r="AA77" s="17"/>
      <c r="AB77" s="17"/>
      <c r="AC77" s="17"/>
    </row>
    <row r="78" spans="26:29" s="19" customFormat="1" ht="18" customHeight="1">
      <c r="Z78" s="17"/>
      <c r="AA78" s="17"/>
      <c r="AB78" s="17"/>
      <c r="AC78" s="17"/>
    </row>
    <row r="79" spans="26:29" s="19" customFormat="1" ht="18" customHeight="1">
      <c r="Z79" s="17"/>
      <c r="AA79" s="17"/>
      <c r="AB79" s="17"/>
      <c r="AC79" s="17"/>
    </row>
    <row r="80" spans="26:29" s="19" customFormat="1" ht="18" customHeight="1">
      <c r="Z80" s="17"/>
      <c r="AA80" s="17"/>
      <c r="AB80" s="17"/>
      <c r="AC80" s="17"/>
    </row>
    <row r="81" spans="26:29" s="19" customFormat="1" ht="18" customHeight="1">
      <c r="Z81" s="17"/>
      <c r="AA81" s="17"/>
      <c r="AB81" s="17"/>
      <c r="AC81" s="17"/>
    </row>
    <row r="82" spans="26:29" s="19" customFormat="1" ht="18" customHeight="1">
      <c r="Z82" s="17"/>
      <c r="AA82" s="17"/>
      <c r="AB82" s="17"/>
      <c r="AC82" s="17"/>
    </row>
    <row r="83" spans="26:29" s="19" customFormat="1" ht="18" customHeight="1">
      <c r="Z83" s="17"/>
      <c r="AA83" s="17"/>
      <c r="AB83" s="17"/>
      <c r="AC83" s="17"/>
    </row>
    <row r="84" spans="26:29" s="19" customFormat="1" ht="18" customHeight="1">
      <c r="Z84" s="17"/>
      <c r="AA84" s="17"/>
      <c r="AB84" s="17"/>
      <c r="AC84" s="17"/>
    </row>
    <row r="85" spans="26:29" s="19" customFormat="1" ht="18" customHeight="1">
      <c r="Z85" s="17"/>
      <c r="AA85" s="17"/>
      <c r="AB85" s="17"/>
      <c r="AC85" s="17"/>
    </row>
    <row r="86" spans="26:29" s="19" customFormat="1" ht="18" customHeight="1">
      <c r="Z86" s="17"/>
      <c r="AA86" s="17"/>
      <c r="AB86" s="17"/>
      <c r="AC86" s="17"/>
    </row>
    <row r="87" spans="26:29" s="19" customFormat="1" ht="18" customHeight="1">
      <c r="Z87" s="17"/>
      <c r="AA87" s="17"/>
      <c r="AB87" s="17"/>
      <c r="AC87" s="17"/>
    </row>
    <row r="88" spans="26:29" s="19" customFormat="1" ht="18" customHeight="1">
      <c r="Z88" s="17"/>
      <c r="AA88" s="17"/>
      <c r="AB88" s="17"/>
      <c r="AC88" s="17"/>
    </row>
    <row r="89" spans="26:29" s="19" customFormat="1" ht="18" customHeight="1">
      <c r="Z89" s="17"/>
      <c r="AA89" s="17"/>
      <c r="AB89" s="17"/>
      <c r="AC89" s="17"/>
    </row>
    <row r="90" spans="26:29" s="19" customFormat="1" ht="18" customHeight="1">
      <c r="Z90" s="17"/>
      <c r="AA90" s="17"/>
      <c r="AB90" s="17"/>
      <c r="AC90" s="17"/>
    </row>
    <row r="91" spans="26:29" s="19" customFormat="1" ht="18" customHeight="1">
      <c r="Z91" s="17"/>
      <c r="AA91" s="17"/>
      <c r="AB91" s="17"/>
      <c r="AC91" s="17"/>
    </row>
    <row r="92" spans="26:29" s="19" customFormat="1" ht="18" customHeight="1">
      <c r="Z92" s="17"/>
      <c r="AA92" s="17"/>
      <c r="AB92" s="17"/>
      <c r="AC92" s="17"/>
    </row>
    <row r="93" spans="26:29" s="19" customFormat="1" ht="18" customHeight="1">
      <c r="Z93" s="17"/>
      <c r="AA93" s="17"/>
      <c r="AB93" s="17"/>
      <c r="AC93" s="17"/>
    </row>
    <row r="94" spans="26:29" s="19" customFormat="1" ht="18" customHeight="1">
      <c r="Z94" s="17"/>
      <c r="AA94" s="17"/>
      <c r="AB94" s="17"/>
      <c r="AC94" s="17"/>
    </row>
    <row r="95" spans="26:29" s="19" customFormat="1" ht="18" customHeight="1">
      <c r="Z95" s="17"/>
      <c r="AA95" s="17"/>
      <c r="AB95" s="17"/>
      <c r="AC95" s="17"/>
    </row>
    <row r="96" spans="26:29" s="19" customFormat="1" ht="18" customHeight="1">
      <c r="Z96" s="17"/>
      <c r="AA96" s="17"/>
      <c r="AB96" s="17"/>
      <c r="AC96" s="17"/>
    </row>
    <row r="97" spans="26:29" s="19" customFormat="1" ht="18" customHeight="1">
      <c r="Z97" s="17"/>
      <c r="AA97" s="17"/>
      <c r="AB97" s="17"/>
      <c r="AC97" s="17"/>
    </row>
    <row r="98" spans="26:29" s="19" customFormat="1" ht="18" customHeight="1">
      <c r="Z98" s="17"/>
      <c r="AA98" s="17"/>
      <c r="AB98" s="17"/>
      <c r="AC98" s="17"/>
    </row>
    <row r="99" spans="26:29" s="19" customFormat="1" ht="18" customHeight="1">
      <c r="Z99" s="17"/>
      <c r="AA99" s="17"/>
      <c r="AB99" s="17"/>
      <c r="AC99" s="17"/>
    </row>
    <row r="100" spans="26:29" s="19" customFormat="1" ht="18" customHeight="1">
      <c r="Z100" s="17"/>
      <c r="AA100" s="17"/>
      <c r="AB100" s="17"/>
      <c r="AC100" s="17"/>
    </row>
    <row r="101" spans="26:29" s="19" customFormat="1" ht="18" customHeight="1">
      <c r="Z101" s="17"/>
      <c r="AA101" s="17"/>
      <c r="AB101" s="17"/>
      <c r="AC101" s="17"/>
    </row>
    <row r="102" spans="26:29" s="19" customFormat="1" ht="18" customHeight="1">
      <c r="Z102" s="17"/>
      <c r="AA102" s="17"/>
      <c r="AB102" s="17"/>
      <c r="AC102" s="17"/>
    </row>
    <row r="103" spans="26:29" s="19" customFormat="1" ht="18" customHeight="1">
      <c r="Z103" s="17"/>
      <c r="AA103" s="17"/>
      <c r="AB103" s="17"/>
      <c r="AC103" s="17"/>
    </row>
    <row r="104" spans="26:29" s="19" customFormat="1" ht="18" customHeight="1">
      <c r="Z104" s="17"/>
      <c r="AA104" s="17"/>
      <c r="AB104" s="17"/>
      <c r="AC104" s="17"/>
    </row>
    <row r="105" spans="26:29" s="19" customFormat="1" ht="18" customHeight="1">
      <c r="Z105" s="17"/>
      <c r="AA105" s="17"/>
      <c r="AB105" s="17"/>
      <c r="AC105" s="17"/>
    </row>
    <row r="106" spans="26:29" s="19" customFormat="1" ht="18" customHeight="1">
      <c r="Z106" s="17"/>
      <c r="AA106" s="17"/>
      <c r="AB106" s="17"/>
      <c r="AC106" s="17"/>
    </row>
    <row r="107" spans="26:29" s="19" customFormat="1" ht="18" customHeight="1">
      <c r="Z107" s="17"/>
      <c r="AA107" s="17"/>
      <c r="AB107" s="17"/>
      <c r="AC107" s="17"/>
    </row>
    <row r="108" spans="26:29" s="19" customFormat="1" ht="18" customHeight="1">
      <c r="Z108" s="17"/>
      <c r="AA108" s="17"/>
      <c r="AB108" s="17"/>
      <c r="AC108" s="17"/>
    </row>
    <row r="109" spans="26:29" s="19" customFormat="1" ht="18" customHeight="1">
      <c r="Z109" s="17"/>
      <c r="AA109" s="17"/>
      <c r="AB109" s="17"/>
      <c r="AC109" s="17"/>
    </row>
    <row r="110" spans="26:29" s="19" customFormat="1" ht="18" customHeight="1">
      <c r="Z110" s="17"/>
      <c r="AA110" s="17"/>
      <c r="AB110" s="17"/>
      <c r="AC110" s="17"/>
    </row>
    <row r="111" spans="26:29" s="19" customFormat="1" ht="18" customHeight="1">
      <c r="Z111" s="17"/>
      <c r="AA111" s="17"/>
      <c r="AB111" s="17"/>
      <c r="AC111" s="17"/>
    </row>
    <row r="112" spans="26:29" s="19" customFormat="1" ht="18" customHeight="1">
      <c r="Z112" s="17"/>
      <c r="AA112" s="17"/>
      <c r="AB112" s="17"/>
      <c r="AC112" s="17"/>
    </row>
    <row r="113" spans="26:29" s="19" customFormat="1" ht="18" customHeight="1">
      <c r="Z113" s="17"/>
      <c r="AA113" s="17"/>
      <c r="AB113" s="17"/>
      <c r="AC113" s="17"/>
    </row>
    <row r="114" spans="26:29" s="19" customFormat="1" ht="18" customHeight="1">
      <c r="Z114" s="17"/>
      <c r="AA114" s="17"/>
      <c r="AB114" s="17"/>
      <c r="AC114" s="17"/>
    </row>
    <row r="115" spans="26:29" s="19" customFormat="1" ht="18" customHeight="1">
      <c r="Z115" s="17"/>
      <c r="AA115" s="17"/>
      <c r="AB115" s="17"/>
      <c r="AC115" s="17"/>
    </row>
    <row r="116" spans="26:29" s="19" customFormat="1" ht="18" customHeight="1">
      <c r="Z116" s="17"/>
      <c r="AA116" s="17"/>
      <c r="AB116" s="17"/>
      <c r="AC116" s="17"/>
    </row>
    <row r="117" spans="26:29" s="19" customFormat="1" ht="18" customHeight="1">
      <c r="Z117" s="17"/>
      <c r="AA117" s="17"/>
      <c r="AB117" s="17"/>
      <c r="AC117" s="17"/>
    </row>
    <row r="118" spans="26:29" s="19" customFormat="1" ht="18" customHeight="1">
      <c r="Z118" s="17"/>
      <c r="AA118" s="17"/>
      <c r="AB118" s="17"/>
      <c r="AC118" s="17"/>
    </row>
    <row r="119" spans="26:29" s="19" customFormat="1" ht="18" customHeight="1">
      <c r="Z119" s="17"/>
      <c r="AA119" s="17"/>
      <c r="AB119" s="17"/>
      <c r="AC119" s="17"/>
    </row>
    <row r="120" spans="26:29" s="19" customFormat="1" ht="18" customHeight="1">
      <c r="Z120" s="17"/>
      <c r="AA120" s="17"/>
      <c r="AB120" s="17"/>
      <c r="AC120" s="17"/>
    </row>
    <row r="121" spans="26:29" s="19" customFormat="1" ht="18" customHeight="1">
      <c r="Z121" s="17"/>
      <c r="AA121" s="17"/>
      <c r="AB121" s="17"/>
      <c r="AC121" s="17"/>
    </row>
    <row r="122" spans="26:29" s="19" customFormat="1" ht="18" customHeight="1">
      <c r="Z122" s="17"/>
      <c r="AA122" s="17"/>
      <c r="AB122" s="17"/>
      <c r="AC122" s="17"/>
    </row>
    <row r="123" spans="26:29" s="19" customFormat="1" ht="18" customHeight="1">
      <c r="Z123" s="17"/>
      <c r="AA123" s="17"/>
      <c r="AB123" s="17"/>
      <c r="AC123" s="17"/>
    </row>
    <row r="124" spans="26:29" s="19" customFormat="1" ht="18" customHeight="1">
      <c r="Z124" s="17"/>
      <c r="AA124" s="17"/>
      <c r="AB124" s="17"/>
      <c r="AC124" s="17"/>
    </row>
    <row r="125" spans="26:29" s="19" customFormat="1" ht="18" customHeight="1">
      <c r="Z125" s="17"/>
      <c r="AA125" s="17"/>
      <c r="AB125" s="17"/>
      <c r="AC125" s="17"/>
    </row>
    <row r="126" spans="26:29" s="19" customFormat="1" ht="18" customHeight="1">
      <c r="Z126" s="17"/>
      <c r="AA126" s="17"/>
      <c r="AB126" s="17"/>
      <c r="AC126" s="17"/>
    </row>
    <row r="127" spans="26:29" s="19" customFormat="1" ht="18" customHeight="1">
      <c r="Z127" s="17"/>
      <c r="AA127" s="17"/>
      <c r="AB127" s="17"/>
      <c r="AC127" s="17"/>
    </row>
    <row r="128" spans="26:29" s="19" customFormat="1" ht="18" customHeight="1">
      <c r="Z128" s="17"/>
      <c r="AA128" s="17"/>
      <c r="AB128" s="17"/>
      <c r="AC128" s="17"/>
    </row>
    <row r="129" spans="26:29" s="19" customFormat="1" ht="18" customHeight="1">
      <c r="Z129" s="17"/>
      <c r="AA129" s="17"/>
      <c r="AB129" s="17"/>
      <c r="AC129" s="17"/>
    </row>
    <row r="130" spans="26:29" s="19" customFormat="1" ht="18" customHeight="1">
      <c r="Z130" s="17"/>
      <c r="AA130" s="17"/>
      <c r="AB130" s="17"/>
      <c r="AC130" s="17"/>
    </row>
    <row r="131" spans="26:29" s="19" customFormat="1" ht="18" customHeight="1">
      <c r="Z131" s="17"/>
      <c r="AA131" s="17"/>
      <c r="AB131" s="17"/>
      <c r="AC131" s="17"/>
    </row>
    <row r="132" spans="26:29" s="19" customFormat="1" ht="18" customHeight="1">
      <c r="Z132" s="17"/>
      <c r="AA132" s="17"/>
      <c r="AB132" s="17"/>
      <c r="AC132" s="17"/>
    </row>
    <row r="133" spans="26:29" s="19" customFormat="1" ht="18" customHeight="1">
      <c r="Z133" s="17"/>
      <c r="AA133" s="17"/>
      <c r="AB133" s="17"/>
      <c r="AC133" s="17"/>
    </row>
    <row r="134" spans="26:29" s="19" customFormat="1" ht="18" customHeight="1">
      <c r="Z134" s="17"/>
      <c r="AA134" s="17"/>
      <c r="AB134" s="17"/>
      <c r="AC134" s="17"/>
    </row>
    <row r="135" spans="26:29" s="19" customFormat="1" ht="18" customHeight="1">
      <c r="Z135" s="17"/>
      <c r="AA135" s="17"/>
      <c r="AB135" s="17"/>
      <c r="AC135" s="17"/>
    </row>
    <row r="136" spans="26:29" s="19" customFormat="1" ht="18" customHeight="1">
      <c r="Z136" s="17"/>
      <c r="AA136" s="17"/>
      <c r="AB136" s="17"/>
      <c r="AC136" s="17"/>
    </row>
    <row r="137" spans="26:29" s="19" customFormat="1" ht="18" customHeight="1">
      <c r="Z137" s="17"/>
      <c r="AA137" s="17"/>
      <c r="AB137" s="17"/>
      <c r="AC137" s="17"/>
    </row>
    <row r="138" spans="26:29" s="19" customFormat="1" ht="18" customHeight="1">
      <c r="Z138" s="17"/>
      <c r="AA138" s="17"/>
      <c r="AB138" s="17"/>
      <c r="AC138" s="17"/>
    </row>
  </sheetData>
  <mergeCells count="46">
    <mergeCell ref="B50:J50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5:Y45"/>
    <mergeCell ref="B46:J46"/>
    <mergeCell ref="B48:J48"/>
    <mergeCell ref="A9:A14"/>
    <mergeCell ref="B9:B11"/>
    <mergeCell ref="K9:K14"/>
    <mergeCell ref="Q9:Q14"/>
    <mergeCell ref="T9:T44"/>
    <mergeCell ref="B12:B14"/>
    <mergeCell ref="A15:A20"/>
    <mergeCell ref="B15:B17"/>
    <mergeCell ref="B18:B20"/>
    <mergeCell ref="A21:A26"/>
    <mergeCell ref="E9:E14"/>
    <mergeCell ref="V5:V8"/>
    <mergeCell ref="W5:Y6"/>
    <mergeCell ref="A6:B6"/>
    <mergeCell ref="A7:B8"/>
    <mergeCell ref="W7:W8"/>
    <mergeCell ref="X7:X8"/>
    <mergeCell ref="Y7:Y8"/>
    <mergeCell ref="A5:B5"/>
    <mergeCell ref="D5:H5"/>
    <mergeCell ref="I5:L5"/>
    <mergeCell ref="M5:Q5"/>
    <mergeCell ref="R5:T5"/>
    <mergeCell ref="U5:U8"/>
    <mergeCell ref="H3:U3"/>
    <mergeCell ref="V3:Y3"/>
    <mergeCell ref="A1:G1"/>
    <mergeCell ref="H1:U2"/>
    <mergeCell ref="V1:Y1"/>
    <mergeCell ref="A2:G2"/>
    <mergeCell ref="V2:Y2"/>
  </mergeCells>
  <pageMargins left="0.5" right="0" top="0.35" bottom="0" header="0" footer="0"/>
  <pageSetup paperSize="9" scale="96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7E01-E596-4738-BC72-AC57C058B4E0}">
  <sheetPr>
    <tabColor theme="5" tint="-0.499984740745262"/>
  </sheetPr>
  <dimension ref="A1:AD147"/>
  <sheetViews>
    <sheetView zoomScaleNormal="100" zoomScaleSheetLayoutView="85" workbookViewId="0">
      <selection activeCell="AG45" sqref="AG45"/>
    </sheetView>
  </sheetViews>
  <sheetFormatPr defaultColWidth="9" defaultRowHeight="12.75"/>
  <cols>
    <col min="1" max="1" width="8.7109375" style="19" customWidth="1"/>
    <col min="2" max="2" width="9.5703125" style="19" customWidth="1"/>
    <col min="3" max="21" width="3.7109375" style="19" customWidth="1"/>
    <col min="22" max="22" width="5.140625" style="19" customWidth="1"/>
    <col min="23" max="23" width="37.5703125" style="19" customWidth="1"/>
    <col min="24" max="26" width="4.85546875" style="19" customWidth="1"/>
    <col min="27" max="29" width="5.7109375" style="17" hidden="1" customWidth="1"/>
    <col min="30" max="30" width="6.7109375" style="17" hidden="1" customWidth="1"/>
    <col min="31" max="33" width="4.7109375" style="17" customWidth="1"/>
    <col min="34" max="16384" width="9" style="17"/>
  </cols>
  <sheetData>
    <row r="1" spans="1:26" ht="14.1" customHeight="1">
      <c r="A1" s="707" t="s">
        <v>0</v>
      </c>
      <c r="B1" s="707"/>
      <c r="C1" s="707"/>
      <c r="D1" s="707"/>
      <c r="E1" s="707"/>
      <c r="F1" s="707"/>
      <c r="G1" s="707"/>
      <c r="H1" s="708" t="s">
        <v>270</v>
      </c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7" t="s">
        <v>59</v>
      </c>
      <c r="X1" s="707"/>
      <c r="Y1" s="707"/>
      <c r="Z1" s="707"/>
    </row>
    <row r="2" spans="1:26" ht="14.1" customHeight="1">
      <c r="A2" s="709" t="s">
        <v>24</v>
      </c>
      <c r="B2" s="709"/>
      <c r="C2" s="709"/>
      <c r="D2" s="709"/>
      <c r="E2" s="709"/>
      <c r="F2" s="709"/>
      <c r="G2" s="709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7" t="s">
        <v>165</v>
      </c>
      <c r="X2" s="707"/>
      <c r="Y2" s="707"/>
      <c r="Z2" s="707"/>
    </row>
    <row r="3" spans="1:26" ht="14.1" customHeight="1">
      <c r="A3" s="18"/>
      <c r="B3" s="18"/>
      <c r="C3" s="18"/>
      <c r="D3" s="18"/>
      <c r="E3" s="18"/>
      <c r="F3" s="18"/>
      <c r="G3" s="18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6" t="s">
        <v>591</v>
      </c>
      <c r="X3" s="706"/>
      <c r="Y3" s="706"/>
      <c r="Z3" s="706"/>
    </row>
    <row r="4" spans="1:26" ht="14.1" customHeight="1">
      <c r="A4" s="18"/>
      <c r="B4" s="18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25"/>
      <c r="W4" s="25" t="s">
        <v>782</v>
      </c>
      <c r="X4" s="25"/>
      <c r="Y4" s="25"/>
      <c r="Z4" s="25"/>
    </row>
    <row r="5" spans="1:26" ht="14.1" hidden="1" customHeight="1">
      <c r="A5" s="18"/>
      <c r="B5" s="18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518"/>
      <c r="W5" s="518"/>
      <c r="X5" s="518"/>
      <c r="Y5" s="518"/>
      <c r="Z5" s="518"/>
    </row>
    <row r="6" spans="1:26" ht="14.1" hidden="1" customHeight="1">
      <c r="A6" s="18"/>
      <c r="B6" s="18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518"/>
      <c r="W6" s="518"/>
      <c r="X6" s="518"/>
      <c r="Y6" s="518"/>
      <c r="Z6" s="518"/>
    </row>
    <row r="7" spans="1:26" ht="14.1" hidden="1" customHeight="1">
      <c r="A7" s="18"/>
      <c r="B7" s="18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518"/>
      <c r="W7" s="518"/>
      <c r="X7" s="518"/>
      <c r="Y7" s="518"/>
      <c r="Z7" s="518"/>
    </row>
    <row r="8" spans="1:26" ht="14.1" hidden="1" customHeight="1">
      <c r="A8" s="18"/>
      <c r="B8" s="18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518"/>
      <c r="W8" s="518"/>
      <c r="X8" s="518"/>
      <c r="Y8" s="518"/>
      <c r="Z8" s="518"/>
    </row>
    <row r="9" spans="1:26" ht="14.1" hidden="1" customHeight="1">
      <c r="A9" s="18"/>
      <c r="B9" s="18"/>
      <c r="C9" s="327"/>
      <c r="D9" s="327"/>
      <c r="E9" s="547" t="s">
        <v>636</v>
      </c>
      <c r="F9" s="327"/>
      <c r="G9" s="327"/>
      <c r="H9" s="327"/>
      <c r="I9" s="327"/>
      <c r="J9" s="327"/>
      <c r="K9" s="547"/>
      <c r="L9" s="327"/>
      <c r="M9" s="327"/>
      <c r="N9" s="327"/>
      <c r="O9" s="327"/>
      <c r="P9" s="327"/>
      <c r="Q9" s="552"/>
      <c r="R9" s="327"/>
      <c r="S9" s="327"/>
      <c r="T9" s="327"/>
      <c r="U9" s="327"/>
      <c r="V9" s="518"/>
      <c r="W9" s="518"/>
      <c r="X9" s="518"/>
      <c r="Y9" s="518"/>
      <c r="Z9" s="518"/>
    </row>
    <row r="10" spans="1:26" ht="14.1" hidden="1" customHeight="1">
      <c r="A10" s="18"/>
      <c r="B10" s="18"/>
      <c r="C10" s="327"/>
      <c r="D10" s="327"/>
      <c r="E10" s="547"/>
      <c r="F10" s="327"/>
      <c r="G10" s="327"/>
      <c r="H10" s="327"/>
      <c r="I10" s="327"/>
      <c r="J10" s="327"/>
      <c r="K10" s="547"/>
      <c r="L10" s="327"/>
      <c r="M10" s="327"/>
      <c r="N10" s="327"/>
      <c r="O10" s="327"/>
      <c r="P10" s="327"/>
      <c r="Q10" s="552"/>
      <c r="R10" s="327"/>
      <c r="S10" s="327"/>
      <c r="T10" s="327"/>
      <c r="U10" s="327"/>
      <c r="V10" s="518"/>
      <c r="W10" s="518"/>
      <c r="X10" s="518"/>
      <c r="Y10" s="518"/>
      <c r="Z10" s="518"/>
    </row>
    <row r="11" spans="1:26" ht="14.1" hidden="1" customHeight="1">
      <c r="A11" s="18"/>
      <c r="B11" s="18"/>
      <c r="C11" s="327"/>
      <c r="D11" s="327"/>
      <c r="E11" s="547"/>
      <c r="F11" s="327"/>
      <c r="G11" s="327"/>
      <c r="H11" s="327"/>
      <c r="I11" s="327"/>
      <c r="J11" s="327"/>
      <c r="K11" s="547"/>
      <c r="L11" s="327"/>
      <c r="M11" s="327"/>
      <c r="N11" s="327"/>
      <c r="O11" s="327"/>
      <c r="P11" s="327"/>
      <c r="Q11" s="552"/>
      <c r="R11" s="327"/>
      <c r="S11" s="327"/>
      <c r="T11" s="327"/>
      <c r="U11" s="327"/>
      <c r="V11" s="518"/>
      <c r="W11" s="518"/>
      <c r="X11" s="518"/>
      <c r="Y11" s="518"/>
      <c r="Z11" s="518"/>
    </row>
    <row r="12" spans="1:26" ht="14.1" hidden="1" customHeight="1">
      <c r="A12" s="18"/>
      <c r="B12" s="18"/>
      <c r="C12" s="327"/>
      <c r="D12" s="327"/>
      <c r="E12" s="547"/>
      <c r="F12" s="327"/>
      <c r="G12" s="327"/>
      <c r="H12" s="327"/>
      <c r="I12" s="327"/>
      <c r="J12" s="327"/>
      <c r="K12" s="547"/>
      <c r="L12" s="327"/>
      <c r="M12" s="327"/>
      <c r="N12" s="327"/>
      <c r="O12" s="327"/>
      <c r="P12" s="327"/>
      <c r="Q12" s="552"/>
      <c r="R12" s="327"/>
      <c r="S12" s="327"/>
      <c r="T12" s="327"/>
      <c r="U12" s="327"/>
      <c r="V12" s="518"/>
      <c r="W12" s="518"/>
      <c r="X12" s="518"/>
      <c r="Y12" s="518"/>
      <c r="Z12" s="518"/>
    </row>
    <row r="13" spans="1:26" ht="14.1" hidden="1" customHeight="1">
      <c r="A13" s="18"/>
      <c r="B13" s="18"/>
      <c r="C13" s="327"/>
      <c r="D13" s="327"/>
      <c r="E13" s="547"/>
      <c r="F13" s="327"/>
      <c r="G13" s="327"/>
      <c r="H13" s="327"/>
      <c r="I13" s="327"/>
      <c r="J13" s="327"/>
      <c r="K13" s="547"/>
      <c r="L13" s="327"/>
      <c r="M13" s="327"/>
      <c r="N13" s="327"/>
      <c r="O13" s="327"/>
      <c r="P13" s="327"/>
      <c r="Q13" s="552"/>
      <c r="R13" s="327"/>
      <c r="S13" s="327"/>
      <c r="T13" s="327"/>
      <c r="U13" s="327"/>
      <c r="V13" s="518"/>
      <c r="W13" s="518"/>
      <c r="X13" s="518"/>
      <c r="Y13" s="518"/>
      <c r="Z13" s="518"/>
    </row>
    <row r="14" spans="1:26" ht="14.1" hidden="1" customHeight="1">
      <c r="A14" s="18"/>
      <c r="B14" s="18"/>
      <c r="C14" s="327"/>
      <c r="D14" s="327"/>
      <c r="E14" s="547"/>
      <c r="F14" s="327"/>
      <c r="G14" s="327"/>
      <c r="H14" s="327"/>
      <c r="I14" s="327"/>
      <c r="J14" s="327"/>
      <c r="K14" s="547"/>
      <c r="L14" s="327"/>
      <c r="M14" s="327"/>
      <c r="N14" s="327"/>
      <c r="O14" s="327"/>
      <c r="P14" s="327"/>
      <c r="Q14" s="552"/>
      <c r="R14" s="327"/>
      <c r="S14" s="327"/>
      <c r="T14" s="327"/>
      <c r="U14" s="327"/>
      <c r="V14" s="518"/>
      <c r="W14" s="518"/>
      <c r="X14" s="518"/>
      <c r="Y14" s="518"/>
      <c r="Z14" s="518"/>
    </row>
    <row r="15" spans="1:26" ht="14.1" hidden="1" customHeight="1">
      <c r="A15" s="18"/>
      <c r="B15" s="18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518"/>
      <c r="W15" s="518"/>
      <c r="X15" s="518"/>
      <c r="Y15" s="518"/>
      <c r="Z15" s="518"/>
    </row>
    <row r="16" spans="1:26" ht="14.1" hidden="1" customHeight="1">
      <c r="A16" s="18"/>
      <c r="B16" s="18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518"/>
      <c r="W16" s="518"/>
      <c r="X16" s="518"/>
      <c r="Y16" s="518"/>
      <c r="Z16" s="518"/>
    </row>
    <row r="17" spans="1:30" ht="15" customHeight="1">
      <c r="A17" s="726" t="s">
        <v>1</v>
      </c>
      <c r="B17" s="727"/>
      <c r="C17" s="328">
        <v>9</v>
      </c>
      <c r="D17" s="728">
        <v>10</v>
      </c>
      <c r="E17" s="729"/>
      <c r="F17" s="729"/>
      <c r="G17" s="729"/>
      <c r="H17" s="730"/>
      <c r="I17" s="731">
        <v>11</v>
      </c>
      <c r="J17" s="731"/>
      <c r="K17" s="731"/>
      <c r="L17" s="731"/>
      <c r="M17" s="729">
        <v>12</v>
      </c>
      <c r="N17" s="729"/>
      <c r="O17" s="729"/>
      <c r="P17" s="729"/>
      <c r="Q17" s="730"/>
      <c r="R17" s="732" t="s">
        <v>246</v>
      </c>
      <c r="S17" s="732"/>
      <c r="T17" s="732"/>
      <c r="U17" s="732"/>
      <c r="V17" s="757" t="s">
        <v>2</v>
      </c>
      <c r="W17" s="710" t="s">
        <v>3</v>
      </c>
      <c r="X17" s="713" t="s">
        <v>28</v>
      </c>
      <c r="Y17" s="714"/>
      <c r="Z17" s="715"/>
    </row>
    <row r="18" spans="1:30" ht="13.5" customHeight="1">
      <c r="A18" s="719" t="s">
        <v>4</v>
      </c>
      <c r="B18" s="720"/>
      <c r="C18" s="219">
        <v>4</v>
      </c>
      <c r="D18" s="219">
        <v>5</v>
      </c>
      <c r="E18" s="219">
        <v>6</v>
      </c>
      <c r="F18" s="220">
        <v>7</v>
      </c>
      <c r="G18" s="219">
        <v>8</v>
      </c>
      <c r="H18" s="219">
        <v>9</v>
      </c>
      <c r="I18" s="219">
        <v>10</v>
      </c>
      <c r="J18" s="219">
        <v>11</v>
      </c>
      <c r="K18" s="219">
        <v>12</v>
      </c>
      <c r="L18" s="219">
        <v>13</v>
      </c>
      <c r="M18" s="219">
        <v>14</v>
      </c>
      <c r="N18" s="219">
        <v>15</v>
      </c>
      <c r="O18" s="219">
        <v>16</v>
      </c>
      <c r="P18" s="219">
        <v>17</v>
      </c>
      <c r="Q18" s="219">
        <v>18</v>
      </c>
      <c r="R18" s="219">
        <v>19</v>
      </c>
      <c r="S18" s="219">
        <v>20</v>
      </c>
      <c r="T18" s="219">
        <v>21</v>
      </c>
      <c r="U18" s="219">
        <v>22</v>
      </c>
      <c r="V18" s="734"/>
      <c r="W18" s="711"/>
      <c r="X18" s="716"/>
      <c r="Y18" s="717"/>
      <c r="Z18" s="718"/>
    </row>
    <row r="19" spans="1:30" ht="13.5" customHeight="1">
      <c r="A19" s="721" t="s">
        <v>5</v>
      </c>
      <c r="B19" s="722"/>
      <c r="C19" s="221">
        <v>25</v>
      </c>
      <c r="D19" s="221">
        <v>2</v>
      </c>
      <c r="E19" s="221">
        <v>9</v>
      </c>
      <c r="F19" s="221">
        <v>16</v>
      </c>
      <c r="G19" s="221">
        <v>23</v>
      </c>
      <c r="H19" s="221">
        <v>30</v>
      </c>
      <c r="I19" s="221">
        <v>6</v>
      </c>
      <c r="J19" s="221">
        <v>13</v>
      </c>
      <c r="K19" s="221">
        <v>20</v>
      </c>
      <c r="L19" s="221">
        <v>27</v>
      </c>
      <c r="M19" s="221">
        <v>4</v>
      </c>
      <c r="N19" s="221">
        <v>11</v>
      </c>
      <c r="O19" s="221">
        <v>18</v>
      </c>
      <c r="P19" s="221">
        <v>25</v>
      </c>
      <c r="Q19" s="221">
        <v>1</v>
      </c>
      <c r="R19" s="221">
        <v>8</v>
      </c>
      <c r="S19" s="221">
        <v>15</v>
      </c>
      <c r="T19" s="669">
        <v>22</v>
      </c>
      <c r="U19" s="221">
        <v>29</v>
      </c>
      <c r="V19" s="734"/>
      <c r="W19" s="711"/>
      <c r="X19" s="724" t="s">
        <v>6</v>
      </c>
      <c r="Y19" s="724" t="s">
        <v>7</v>
      </c>
      <c r="Z19" s="724" t="s">
        <v>8</v>
      </c>
    </row>
    <row r="20" spans="1:30" ht="13.5" customHeight="1">
      <c r="A20" s="723"/>
      <c r="B20" s="720"/>
      <c r="C20" s="222">
        <v>30</v>
      </c>
      <c r="D20" s="222">
        <v>7</v>
      </c>
      <c r="E20" s="222">
        <v>14</v>
      </c>
      <c r="F20" s="222">
        <v>21</v>
      </c>
      <c r="G20" s="222">
        <v>28</v>
      </c>
      <c r="H20" s="222">
        <v>4</v>
      </c>
      <c r="I20" s="222">
        <v>11</v>
      </c>
      <c r="J20" s="222">
        <v>18</v>
      </c>
      <c r="K20" s="222">
        <v>25</v>
      </c>
      <c r="L20" s="222">
        <v>2</v>
      </c>
      <c r="M20" s="222">
        <v>9</v>
      </c>
      <c r="N20" s="222">
        <v>16</v>
      </c>
      <c r="O20" s="222">
        <v>23</v>
      </c>
      <c r="P20" s="222">
        <v>30</v>
      </c>
      <c r="Q20" s="222">
        <v>6</v>
      </c>
      <c r="R20" s="222">
        <f>Q20+7</f>
        <v>13</v>
      </c>
      <c r="S20" s="222">
        <f t="shared" ref="S20" si="0">R20+7</f>
        <v>20</v>
      </c>
      <c r="T20" s="670">
        <v>27</v>
      </c>
      <c r="U20" s="222">
        <v>4</v>
      </c>
      <c r="V20" s="725"/>
      <c r="W20" s="712"/>
      <c r="X20" s="725"/>
      <c r="Y20" s="725"/>
      <c r="Z20" s="725"/>
    </row>
    <row r="21" spans="1:30" ht="12" customHeight="1">
      <c r="A21" s="771" t="s">
        <v>9</v>
      </c>
      <c r="B21" s="737" t="s">
        <v>273</v>
      </c>
      <c r="C21" s="223"/>
      <c r="D21" s="223"/>
      <c r="E21" s="772" t="s">
        <v>636</v>
      </c>
      <c r="F21" s="223"/>
      <c r="G21" s="223"/>
      <c r="H21" s="224"/>
      <c r="I21" s="224"/>
      <c r="J21" s="224"/>
      <c r="K21" s="777" t="s">
        <v>158</v>
      </c>
      <c r="L21" s="202"/>
      <c r="M21" s="202"/>
      <c r="N21" s="202"/>
      <c r="O21" s="202"/>
      <c r="P21" s="202"/>
      <c r="Q21" s="779" t="s">
        <v>30</v>
      </c>
      <c r="R21" s="202"/>
      <c r="S21" s="202"/>
      <c r="T21" s="202"/>
      <c r="U21" s="202"/>
      <c r="V21" s="671"/>
      <c r="W21" s="318" t="s">
        <v>22</v>
      </c>
      <c r="X21" s="88"/>
      <c r="Y21" s="88"/>
      <c r="Z21" s="26"/>
    </row>
    <row r="22" spans="1:30" ht="12" customHeight="1">
      <c r="A22" s="771"/>
      <c r="B22" s="738"/>
      <c r="C22" s="225"/>
      <c r="D22" s="226"/>
      <c r="E22" s="773"/>
      <c r="F22" s="226"/>
      <c r="G22" s="226"/>
      <c r="H22" s="225"/>
      <c r="I22" s="225"/>
      <c r="J22" s="225"/>
      <c r="K22" s="778"/>
      <c r="L22" s="203"/>
      <c r="M22" s="203"/>
      <c r="N22" s="203"/>
      <c r="O22" s="203"/>
      <c r="P22" s="203"/>
      <c r="Q22" s="780"/>
      <c r="R22" s="203"/>
      <c r="S22" s="203"/>
      <c r="T22" s="203"/>
      <c r="U22" s="203"/>
      <c r="V22" s="672">
        <f>X22/15+(Y22+Z22)/30</f>
        <v>4</v>
      </c>
      <c r="W22" s="494" t="s">
        <v>614</v>
      </c>
      <c r="X22" s="312">
        <v>30</v>
      </c>
      <c r="Y22" s="312">
        <v>56</v>
      </c>
      <c r="Z22" s="312">
        <v>4</v>
      </c>
      <c r="AA22" s="62">
        <f>X22*45+(Y22+Z22)*60</f>
        <v>4950</v>
      </c>
      <c r="AB22" s="61">
        <f>AA22/45</f>
        <v>110</v>
      </c>
      <c r="AC22" s="61">
        <f>AB22/4</f>
        <v>27.5</v>
      </c>
      <c r="AD22" s="63">
        <f>14*4+13*4</f>
        <v>108</v>
      </c>
    </row>
    <row r="23" spans="1:30" ht="12" customHeight="1">
      <c r="A23" s="771"/>
      <c r="B23" s="739"/>
      <c r="C23" s="227"/>
      <c r="D23" s="228"/>
      <c r="E23" s="773"/>
      <c r="F23" s="228"/>
      <c r="G23" s="228"/>
      <c r="H23" s="229"/>
      <c r="I23" s="229"/>
      <c r="J23" s="229"/>
      <c r="K23" s="778"/>
      <c r="L23" s="205"/>
      <c r="M23" s="205"/>
      <c r="N23" s="205"/>
      <c r="O23" s="205"/>
      <c r="P23" s="205"/>
      <c r="Q23" s="781"/>
      <c r="R23" s="205"/>
      <c r="S23" s="205"/>
      <c r="T23" s="205"/>
      <c r="U23" s="205"/>
      <c r="V23" s="90"/>
      <c r="W23" s="28" t="s">
        <v>350</v>
      </c>
      <c r="X23" s="89"/>
      <c r="Y23" s="89"/>
      <c r="Z23" s="90"/>
      <c r="AD23" s="63"/>
    </row>
    <row r="24" spans="1:30" ht="12" customHeight="1">
      <c r="A24" s="771" t="s">
        <v>12</v>
      </c>
      <c r="B24" s="737" t="s">
        <v>273</v>
      </c>
      <c r="C24" s="265" t="s">
        <v>582</v>
      </c>
      <c r="D24" s="353"/>
      <c r="E24" s="353"/>
      <c r="F24" s="353"/>
      <c r="G24" s="353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686"/>
      <c r="W24" s="687" t="s">
        <v>211</v>
      </c>
      <c r="X24" s="688"/>
      <c r="Y24" s="688"/>
      <c r="Z24" s="688"/>
    </row>
    <row r="25" spans="1:30" ht="12" customHeight="1">
      <c r="A25" s="771"/>
      <c r="B25" s="738"/>
      <c r="C25" s="356"/>
      <c r="D25" s="356"/>
      <c r="E25" s="356"/>
      <c r="F25" s="356"/>
      <c r="G25" s="356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689">
        <f>X25/15+(Y25+Z25)/30</f>
        <v>5</v>
      </c>
      <c r="W25" s="690" t="s">
        <v>784</v>
      </c>
      <c r="X25" s="691">
        <v>45</v>
      </c>
      <c r="Y25" s="691">
        <v>58</v>
      </c>
      <c r="Z25" s="691">
        <v>2</v>
      </c>
      <c r="AA25" s="62">
        <f>X25*45+(Y25+Z25)*45</f>
        <v>4725</v>
      </c>
      <c r="AB25" s="61">
        <f>AA25/45</f>
        <v>105</v>
      </c>
      <c r="AC25" s="343">
        <f>AB25/4</f>
        <v>26.25</v>
      </c>
    </row>
    <row r="26" spans="1:30" ht="12" customHeight="1">
      <c r="A26" s="771"/>
      <c r="B26" s="739"/>
      <c r="C26" s="495" t="s">
        <v>614</v>
      </c>
      <c r="D26" s="359"/>
      <c r="E26" s="359"/>
      <c r="F26" s="359"/>
      <c r="G26" s="35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692"/>
      <c r="W26" s="693" t="s">
        <v>271</v>
      </c>
      <c r="X26" s="694"/>
      <c r="Y26" s="694"/>
      <c r="Z26" s="694"/>
    </row>
    <row r="27" spans="1:30" ht="12" customHeight="1">
      <c r="A27" s="771" t="s">
        <v>13</v>
      </c>
      <c r="B27" s="737" t="s">
        <v>273</v>
      </c>
      <c r="C27" s="201" t="s">
        <v>787</v>
      </c>
      <c r="D27" s="253"/>
      <c r="E27" s="253"/>
      <c r="F27" s="253"/>
      <c r="G27" s="253"/>
      <c r="H27" s="253"/>
      <c r="I27" s="201"/>
      <c r="J27" s="253"/>
      <c r="K27" s="253"/>
      <c r="L27" s="242"/>
      <c r="M27" s="242"/>
      <c r="N27" s="253"/>
      <c r="O27" s="253"/>
      <c r="P27" s="253"/>
      <c r="Q27" s="253"/>
      <c r="R27" s="493"/>
      <c r="S27" s="253"/>
      <c r="T27" s="253"/>
      <c r="U27" s="253"/>
      <c r="V27" s="675"/>
      <c r="W27" s="320" t="s">
        <v>212</v>
      </c>
      <c r="X27" s="48"/>
      <c r="Y27" s="48"/>
      <c r="Z27" s="49"/>
    </row>
    <row r="28" spans="1:30" ht="12" customHeight="1">
      <c r="A28" s="771"/>
      <c r="B28" s="738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676">
        <f>X28/15+(Y28+Z28)/30</f>
        <v>5</v>
      </c>
      <c r="W28" s="685" t="s">
        <v>613</v>
      </c>
      <c r="X28" s="321">
        <v>45</v>
      </c>
      <c r="Y28" s="321">
        <v>58</v>
      </c>
      <c r="Z28" s="321">
        <v>2</v>
      </c>
      <c r="AA28" s="62">
        <f>X28*45+(Y28+Z28)*60</f>
        <v>5625</v>
      </c>
      <c r="AB28" s="61">
        <f>AA28/45</f>
        <v>125</v>
      </c>
      <c r="AC28" s="61">
        <f>AB28/5</f>
        <v>25</v>
      </c>
    </row>
    <row r="29" spans="1:30" ht="12" customHeight="1">
      <c r="A29" s="771"/>
      <c r="B29" s="739"/>
      <c r="C29" s="496" t="s">
        <v>788</v>
      </c>
      <c r="D29" s="260"/>
      <c r="E29" s="260"/>
      <c r="F29" s="496"/>
      <c r="G29" s="260"/>
      <c r="H29" s="260"/>
      <c r="I29" s="204"/>
      <c r="J29" s="260"/>
      <c r="K29" s="260"/>
      <c r="L29" s="204"/>
      <c r="M29" s="204"/>
      <c r="N29" s="260"/>
      <c r="O29" s="260"/>
      <c r="P29" s="260"/>
      <c r="Q29" s="204"/>
      <c r="R29" s="260"/>
      <c r="S29" s="260"/>
      <c r="T29" s="260"/>
      <c r="U29" s="260"/>
      <c r="V29" s="54"/>
      <c r="W29" s="52" t="s">
        <v>275</v>
      </c>
      <c r="X29" s="53"/>
      <c r="Y29" s="53"/>
      <c r="Z29" s="54"/>
    </row>
    <row r="30" spans="1:30" ht="12" customHeight="1">
      <c r="A30" s="771" t="s">
        <v>581</v>
      </c>
      <c r="B30" s="737" t="s">
        <v>273</v>
      </c>
      <c r="C30" s="695" t="s">
        <v>789</v>
      </c>
      <c r="D30" s="696"/>
      <c r="E30" s="696"/>
      <c r="F30" s="695"/>
      <c r="G30" s="696"/>
      <c r="H30" s="224"/>
      <c r="I30" s="224"/>
      <c r="J30" s="224"/>
      <c r="K30" s="224"/>
      <c r="L30" s="224"/>
      <c r="M30" s="224"/>
      <c r="N30" s="224" t="s">
        <v>791</v>
      </c>
      <c r="O30" s="224"/>
      <c r="P30" s="224"/>
      <c r="Q30" s="224"/>
      <c r="R30" s="697"/>
      <c r="S30" s="224"/>
      <c r="T30" s="224"/>
      <c r="U30" s="224"/>
      <c r="V30" s="675"/>
      <c r="W30" s="320"/>
      <c r="X30" s="80"/>
      <c r="Y30" s="80"/>
      <c r="Z30" s="80"/>
    </row>
    <row r="31" spans="1:30" ht="12" customHeight="1">
      <c r="A31" s="771"/>
      <c r="B31" s="738"/>
      <c r="C31" s="282"/>
      <c r="D31" s="226"/>
      <c r="E31" s="226"/>
      <c r="F31" s="226"/>
      <c r="G31" s="226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698"/>
      <c r="S31" s="225"/>
      <c r="T31" s="225"/>
      <c r="U31" s="225"/>
      <c r="V31" s="676"/>
      <c r="W31" s="56"/>
      <c r="X31" s="307"/>
      <c r="Y31" s="307"/>
      <c r="Z31" s="307"/>
      <c r="AA31" s="62"/>
      <c r="AB31" s="61"/>
      <c r="AC31" s="343"/>
    </row>
    <row r="32" spans="1:30" ht="12" customHeight="1">
      <c r="A32" s="771"/>
      <c r="B32" s="739"/>
      <c r="C32" s="699" t="s">
        <v>790</v>
      </c>
      <c r="D32" s="278"/>
      <c r="E32" s="278"/>
      <c r="F32" s="699"/>
      <c r="G32" s="278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700"/>
      <c r="S32" s="229"/>
      <c r="T32" s="229"/>
      <c r="U32" s="229"/>
      <c r="V32" s="54"/>
      <c r="W32" s="52"/>
      <c r="X32" s="92"/>
      <c r="Y32" s="92"/>
      <c r="Z32" s="92"/>
    </row>
    <row r="33" spans="1:29" ht="12" customHeight="1">
      <c r="A33" s="771" t="s">
        <v>15</v>
      </c>
      <c r="B33" s="737" t="s">
        <v>273</v>
      </c>
      <c r="C33" s="265" t="s">
        <v>582</v>
      </c>
      <c r="D33" s="353"/>
      <c r="E33" s="353"/>
      <c r="F33" s="353"/>
      <c r="G33" s="353"/>
      <c r="H33" s="195"/>
      <c r="I33" s="195"/>
      <c r="J33" s="195"/>
      <c r="K33" s="195"/>
      <c r="L33" s="195"/>
      <c r="M33" s="195"/>
      <c r="N33" s="195"/>
      <c r="O33" s="195"/>
      <c r="P33" s="195" t="s">
        <v>323</v>
      </c>
      <c r="Q33" s="361"/>
      <c r="R33" s="703" t="s">
        <v>792</v>
      </c>
      <c r="S33" s="223"/>
      <c r="T33" s="223"/>
      <c r="U33" s="223"/>
      <c r="V33" s="675"/>
      <c r="W33" s="320"/>
      <c r="X33" s="48"/>
      <c r="Y33" s="48"/>
      <c r="Z33" s="49"/>
    </row>
    <row r="34" spans="1:29" ht="12" customHeight="1">
      <c r="A34" s="771"/>
      <c r="B34" s="738"/>
      <c r="C34" s="355"/>
      <c r="D34" s="356"/>
      <c r="E34" s="356"/>
      <c r="F34" s="356"/>
      <c r="G34" s="356"/>
      <c r="H34" s="197"/>
      <c r="I34" s="197"/>
      <c r="J34" s="197"/>
      <c r="K34" s="197"/>
      <c r="L34" s="197"/>
      <c r="M34" s="197"/>
      <c r="N34" s="197"/>
      <c r="O34" s="197"/>
      <c r="P34" s="197"/>
      <c r="Q34" s="256"/>
      <c r="R34" s="225"/>
      <c r="S34" s="225"/>
      <c r="T34" s="225"/>
      <c r="U34" s="225"/>
      <c r="V34" s="676"/>
      <c r="W34" s="56"/>
      <c r="X34" s="307"/>
      <c r="Y34" s="307"/>
      <c r="Z34" s="307"/>
      <c r="AA34" s="62"/>
      <c r="AB34" s="61"/>
      <c r="AC34" s="61"/>
    </row>
    <row r="35" spans="1:29" ht="12" customHeight="1">
      <c r="A35" s="771"/>
      <c r="B35" s="739"/>
      <c r="C35" s="495" t="s">
        <v>614</v>
      </c>
      <c r="D35" s="359"/>
      <c r="E35" s="359"/>
      <c r="F35" s="359"/>
      <c r="G35" s="359"/>
      <c r="H35" s="199"/>
      <c r="I35" s="199"/>
      <c r="J35" s="199"/>
      <c r="K35" s="199"/>
      <c r="L35" s="199"/>
      <c r="M35" s="199"/>
      <c r="N35" s="199"/>
      <c r="O35" s="199"/>
      <c r="P35" s="199"/>
      <c r="Q35" s="704" t="s">
        <v>793</v>
      </c>
      <c r="R35" s="702"/>
      <c r="S35" s="229"/>
      <c r="T35" s="229"/>
      <c r="U35" s="229"/>
      <c r="V35" s="54"/>
      <c r="W35" s="52"/>
      <c r="X35" s="53"/>
      <c r="Y35" s="53"/>
      <c r="Z35" s="54"/>
    </row>
    <row r="36" spans="1:29" ht="12" customHeight="1">
      <c r="A36" s="757" t="s">
        <v>16</v>
      </c>
      <c r="B36" s="751" t="s">
        <v>10</v>
      </c>
      <c r="C36" s="695" t="s">
        <v>786</v>
      </c>
      <c r="D36" s="356"/>
      <c r="E36" s="344"/>
      <c r="F36" s="695"/>
      <c r="G36" s="226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673"/>
      <c r="W36" s="87"/>
      <c r="X36" s="79"/>
      <c r="Y36" s="79"/>
      <c r="Z36" s="80"/>
    </row>
    <row r="37" spans="1:29" ht="12" customHeight="1">
      <c r="A37" s="734"/>
      <c r="B37" s="738"/>
      <c r="C37" s="701"/>
      <c r="D37" s="356"/>
      <c r="E37" s="668"/>
      <c r="F37" s="701"/>
      <c r="G37" s="226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674"/>
      <c r="W37" s="12"/>
      <c r="X37" s="82"/>
      <c r="Y37" s="82"/>
      <c r="Z37" s="82"/>
    </row>
    <row r="38" spans="1:29" ht="12" customHeight="1">
      <c r="A38" s="734"/>
      <c r="B38" s="739"/>
      <c r="C38" s="227" t="s">
        <v>72</v>
      </c>
      <c r="D38" s="356"/>
      <c r="E38" s="270"/>
      <c r="F38" s="227"/>
      <c r="G38" s="226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86"/>
      <c r="W38" s="84"/>
      <c r="X38" s="85"/>
      <c r="Y38" s="85"/>
      <c r="Z38" s="86"/>
    </row>
    <row r="39" spans="1:29" ht="12" customHeight="1">
      <c r="A39" s="734"/>
      <c r="B39" s="737" t="s">
        <v>11</v>
      </c>
      <c r="C39" s="201" t="s">
        <v>785</v>
      </c>
      <c r="D39" s="353"/>
      <c r="E39" s="201"/>
      <c r="F39" s="201"/>
      <c r="G39" s="353"/>
      <c r="H39" s="195"/>
      <c r="I39" s="195"/>
      <c r="J39" s="195"/>
      <c r="K39" s="195"/>
      <c r="L39" s="195"/>
      <c r="M39" s="195"/>
      <c r="N39" s="195"/>
      <c r="O39" s="195"/>
      <c r="P39" s="195"/>
      <c r="Q39" s="196"/>
      <c r="R39" s="281"/>
      <c r="S39" s="196"/>
      <c r="T39" s="196"/>
      <c r="U39" s="196"/>
      <c r="V39" s="673"/>
      <c r="W39" s="87"/>
      <c r="X39" s="79"/>
      <c r="Y39" s="79"/>
      <c r="Z39" s="80"/>
    </row>
    <row r="40" spans="1:29" ht="12" customHeight="1">
      <c r="A40" s="734"/>
      <c r="B40" s="738"/>
      <c r="C40" s="355"/>
      <c r="D40" s="356"/>
      <c r="E40" s="355"/>
      <c r="F40" s="355"/>
      <c r="G40" s="356"/>
      <c r="H40" s="197"/>
      <c r="I40" s="197"/>
      <c r="J40" s="197"/>
      <c r="K40" s="197"/>
      <c r="L40" s="197"/>
      <c r="M40" s="197"/>
      <c r="N40" s="197"/>
      <c r="O40" s="197"/>
      <c r="P40" s="197"/>
      <c r="Q40" s="198"/>
      <c r="R40" s="247"/>
      <c r="S40" s="198"/>
      <c r="T40" s="198"/>
      <c r="U40" s="198"/>
      <c r="V40" s="674"/>
      <c r="W40" s="12"/>
      <c r="X40" s="82"/>
      <c r="Y40" s="82"/>
      <c r="Z40" s="82"/>
    </row>
    <row r="41" spans="1:29" ht="12" customHeight="1">
      <c r="A41" s="725"/>
      <c r="B41" s="739"/>
      <c r="C41" s="204" t="s">
        <v>72</v>
      </c>
      <c r="D41" s="359"/>
      <c r="E41" s="204"/>
      <c r="F41" s="204"/>
      <c r="G41" s="359"/>
      <c r="H41" s="199"/>
      <c r="I41" s="199"/>
      <c r="J41" s="199"/>
      <c r="K41" s="199"/>
      <c r="L41" s="199"/>
      <c r="M41" s="199"/>
      <c r="N41" s="199"/>
      <c r="O41" s="199"/>
      <c r="P41" s="199"/>
      <c r="Q41" s="200"/>
      <c r="R41" s="250"/>
      <c r="S41" s="200"/>
      <c r="T41" s="200"/>
      <c r="U41" s="200"/>
      <c r="V41" s="86"/>
      <c r="W41" s="84"/>
      <c r="X41" s="85"/>
      <c r="Y41" s="85"/>
      <c r="Z41" s="86"/>
    </row>
    <row r="42" spans="1:29" ht="12" customHeight="1">
      <c r="A42" s="757" t="s">
        <v>272</v>
      </c>
      <c r="B42" s="751" t="s">
        <v>10</v>
      </c>
      <c r="C42" s="201"/>
      <c r="D42" s="253"/>
      <c r="E42" s="253"/>
      <c r="F42" s="253"/>
      <c r="G42" s="253"/>
      <c r="H42" s="253"/>
      <c r="I42" s="242"/>
      <c r="J42" s="253"/>
      <c r="K42" s="253"/>
      <c r="L42" s="242"/>
      <c r="M42" s="253"/>
      <c r="N42" s="253"/>
      <c r="O42" s="253"/>
      <c r="P42" s="253"/>
      <c r="Q42" s="253"/>
      <c r="R42" s="274"/>
      <c r="S42" s="253"/>
      <c r="T42" s="253"/>
      <c r="U42" s="253"/>
      <c r="V42" s="673"/>
      <c r="W42" s="87"/>
      <c r="X42" s="79"/>
      <c r="Y42" s="79"/>
      <c r="Z42" s="80"/>
    </row>
    <row r="43" spans="1:29" ht="12" customHeight="1">
      <c r="A43" s="734"/>
      <c r="B43" s="738"/>
      <c r="C43" s="256"/>
      <c r="D43" s="256"/>
      <c r="E43" s="256"/>
      <c r="F43" s="256"/>
      <c r="G43" s="256"/>
      <c r="H43" s="256"/>
      <c r="I43" s="245"/>
      <c r="J43" s="256"/>
      <c r="K43" s="256"/>
      <c r="L43" s="256"/>
      <c r="M43" s="256"/>
      <c r="N43" s="256"/>
      <c r="O43" s="256" t="s">
        <v>60</v>
      </c>
      <c r="P43" s="256"/>
      <c r="Q43" s="256"/>
      <c r="R43" s="275"/>
      <c r="S43" s="256"/>
      <c r="T43" s="256"/>
      <c r="U43" s="256"/>
      <c r="V43" s="674"/>
      <c r="W43" s="12"/>
      <c r="X43" s="82"/>
      <c r="Y43" s="82"/>
      <c r="Z43" s="82"/>
    </row>
    <row r="44" spans="1:29" ht="12" customHeight="1">
      <c r="A44" s="734"/>
      <c r="B44" s="739"/>
      <c r="C44" s="204"/>
      <c r="D44" s="260"/>
      <c r="E44" s="260"/>
      <c r="F44" s="260"/>
      <c r="G44" s="260"/>
      <c r="H44" s="260"/>
      <c r="I44" s="273"/>
      <c r="J44" s="260"/>
      <c r="K44" s="260"/>
      <c r="L44" s="204"/>
      <c r="M44" s="260"/>
      <c r="N44" s="260"/>
      <c r="O44" s="260"/>
      <c r="P44" s="260"/>
      <c r="Q44" s="260"/>
      <c r="R44" s="276"/>
      <c r="S44" s="260"/>
      <c r="T44" s="260"/>
      <c r="U44" s="260"/>
      <c r="V44" s="86"/>
      <c r="W44" s="84"/>
      <c r="X44" s="85"/>
      <c r="Y44" s="85"/>
      <c r="Z44" s="86"/>
    </row>
    <row r="45" spans="1:29" ht="12" customHeight="1">
      <c r="A45" s="734"/>
      <c r="B45" s="737" t="s">
        <v>11</v>
      </c>
      <c r="C45" s="695"/>
      <c r="D45" s="224"/>
      <c r="E45" s="224"/>
      <c r="F45" s="266"/>
      <c r="G45" s="266"/>
      <c r="H45" s="224"/>
      <c r="I45" s="223"/>
      <c r="J45" s="224"/>
      <c r="K45" s="224"/>
      <c r="L45" s="251"/>
      <c r="M45" s="196"/>
      <c r="N45" s="196"/>
      <c r="O45" s="196"/>
      <c r="P45" s="196"/>
      <c r="Q45" s="196"/>
      <c r="R45" s="281"/>
      <c r="S45" s="480"/>
      <c r="T45" s="480"/>
      <c r="U45" s="480"/>
      <c r="V45" s="677"/>
      <c r="W45" s="15"/>
      <c r="X45" s="16"/>
      <c r="Y45" s="16"/>
      <c r="Z45" s="1"/>
    </row>
    <row r="46" spans="1:29" ht="12" customHeight="1">
      <c r="A46" s="734"/>
      <c r="B46" s="738"/>
      <c r="C46" s="225"/>
      <c r="D46" s="225"/>
      <c r="E46" s="225"/>
      <c r="F46" s="267"/>
      <c r="G46" s="267"/>
      <c r="H46" s="225"/>
      <c r="I46" s="282"/>
      <c r="J46" s="225"/>
      <c r="K46" s="225"/>
      <c r="L46" s="203"/>
      <c r="M46" s="198"/>
      <c r="N46" s="198"/>
      <c r="O46" s="198" t="s">
        <v>60</v>
      </c>
      <c r="P46" s="198"/>
      <c r="Q46" s="198"/>
      <c r="R46" s="247"/>
      <c r="S46" s="198"/>
      <c r="T46" s="198"/>
      <c r="U46" s="198"/>
      <c r="V46" s="678"/>
      <c r="W46" s="4"/>
      <c r="X46" s="5"/>
      <c r="Y46" s="5"/>
      <c r="Z46" s="2"/>
    </row>
    <row r="47" spans="1:29" ht="12" customHeight="1">
      <c r="A47" s="734"/>
      <c r="B47" s="739"/>
      <c r="C47" s="227"/>
      <c r="D47" s="229"/>
      <c r="E47" s="229"/>
      <c r="F47" s="269"/>
      <c r="G47" s="269"/>
      <c r="H47" s="229"/>
      <c r="I47" s="283"/>
      <c r="J47" s="229"/>
      <c r="K47" s="229"/>
      <c r="L47" s="284"/>
      <c r="M47" s="200"/>
      <c r="N47" s="200"/>
      <c r="O47" s="200"/>
      <c r="P47" s="200"/>
      <c r="Q47" s="200"/>
      <c r="R47" s="250"/>
      <c r="S47" s="200"/>
      <c r="T47" s="200"/>
      <c r="U47" s="200"/>
      <c r="V47" s="679"/>
      <c r="W47" s="6"/>
      <c r="X47" s="7"/>
      <c r="Y47" s="7"/>
      <c r="Z47" s="3"/>
    </row>
    <row r="48" spans="1:29" ht="15.95" customHeight="1">
      <c r="A48" s="747" t="s">
        <v>17</v>
      </c>
      <c r="B48" s="775"/>
      <c r="C48" s="775"/>
      <c r="D48" s="775"/>
      <c r="E48" s="775"/>
      <c r="F48" s="775"/>
      <c r="G48" s="775"/>
      <c r="H48" s="775"/>
      <c r="I48" s="775"/>
      <c r="J48" s="775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76"/>
      <c r="X48" s="747"/>
      <c r="Y48" s="747"/>
      <c r="Z48" s="747"/>
    </row>
    <row r="49" spans="1:26" ht="15.95" customHeight="1">
      <c r="A49" s="588"/>
      <c r="B49" s="588"/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667"/>
      <c r="U49" s="667"/>
      <c r="V49" s="588"/>
      <c r="W49" s="588"/>
      <c r="X49" s="588"/>
      <c r="Y49" s="588"/>
      <c r="Z49" s="588"/>
    </row>
    <row r="50" spans="1:26" ht="35.25" customHeight="1">
      <c r="A50" s="21"/>
      <c r="B50" s="749" t="s">
        <v>245</v>
      </c>
      <c r="C50" s="749"/>
      <c r="D50" s="749"/>
      <c r="E50" s="749"/>
      <c r="F50" s="749"/>
      <c r="G50" s="749"/>
      <c r="H50" s="749"/>
      <c r="I50" s="749"/>
      <c r="J50" s="749"/>
      <c r="K50" s="329"/>
      <c r="L50" s="329"/>
      <c r="M50" s="329"/>
      <c r="N50" s="329"/>
      <c r="O50" s="329"/>
      <c r="P50" s="22"/>
      <c r="Q50" s="22"/>
      <c r="R50" s="22"/>
      <c r="S50" s="22"/>
      <c r="T50" s="22"/>
      <c r="U50" s="22"/>
      <c r="V50" s="22"/>
      <c r="W50" s="660" t="s">
        <v>26</v>
      </c>
      <c r="X50" s="22"/>
      <c r="Y50" s="22"/>
      <c r="Z50" s="22"/>
    </row>
    <row r="51" spans="1:26" ht="18" customHeight="1">
      <c r="A51" s="21"/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22"/>
      <c r="Q51" s="22"/>
      <c r="R51" s="22"/>
      <c r="S51" s="22"/>
      <c r="T51" s="22"/>
      <c r="U51" s="22"/>
      <c r="V51" s="22"/>
      <c r="W51" s="589"/>
      <c r="X51" s="22"/>
      <c r="Y51" s="22"/>
      <c r="Z51" s="22"/>
    </row>
    <row r="52" spans="1:26" s="684" customFormat="1" ht="15.95" customHeight="1">
      <c r="A52" s="680"/>
      <c r="B52" s="774" t="s">
        <v>783</v>
      </c>
      <c r="C52" s="774"/>
      <c r="D52" s="774"/>
      <c r="E52" s="774"/>
      <c r="F52" s="774"/>
      <c r="G52" s="774"/>
      <c r="H52" s="774"/>
      <c r="I52" s="774"/>
      <c r="J52" s="774"/>
      <c r="K52" s="681"/>
      <c r="L52" s="681"/>
      <c r="M52" s="681"/>
      <c r="N52" s="681"/>
      <c r="O52" s="681"/>
      <c r="P52" s="682"/>
      <c r="Q52" s="682"/>
      <c r="R52" s="682"/>
      <c r="S52" s="682"/>
      <c r="T52" s="682"/>
      <c r="U52" s="682"/>
      <c r="V52" s="682"/>
      <c r="W52" s="683" t="s">
        <v>783</v>
      </c>
      <c r="X52" s="682"/>
      <c r="Y52" s="682"/>
      <c r="Z52" s="682"/>
    </row>
    <row r="53" spans="1:26" ht="18" customHeight="1">
      <c r="A53" s="21"/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22"/>
      <c r="Q53" s="22"/>
      <c r="R53" s="22"/>
      <c r="S53" s="22"/>
      <c r="T53" s="22"/>
      <c r="U53" s="22"/>
      <c r="V53" s="22"/>
      <c r="W53" s="589"/>
      <c r="X53" s="22"/>
      <c r="Y53" s="22"/>
      <c r="Z53" s="22"/>
    </row>
    <row r="54" spans="1:26" ht="18" customHeight="1">
      <c r="A54" s="21"/>
      <c r="B54" s="589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22"/>
      <c r="Q54" s="22"/>
      <c r="R54" s="22"/>
      <c r="S54" s="22"/>
      <c r="T54" s="22"/>
      <c r="U54" s="22"/>
      <c r="V54" s="22"/>
      <c r="W54" s="589"/>
      <c r="X54" s="22"/>
      <c r="Y54" s="22"/>
      <c r="Z54" s="22"/>
    </row>
    <row r="55" spans="1:26" ht="15.95" customHeight="1">
      <c r="A55" s="21"/>
      <c r="B55" s="745" t="s">
        <v>145</v>
      </c>
      <c r="C55" s="745"/>
      <c r="D55" s="745"/>
      <c r="E55" s="745"/>
      <c r="F55" s="745"/>
      <c r="G55" s="745"/>
      <c r="H55" s="745"/>
      <c r="I55" s="745"/>
      <c r="J55" s="745"/>
      <c r="K55" s="329"/>
      <c r="L55" s="329"/>
      <c r="M55" s="329"/>
      <c r="N55" s="329"/>
      <c r="O55" s="329"/>
      <c r="P55" s="22"/>
      <c r="Q55" s="22"/>
      <c r="R55" s="22"/>
      <c r="S55" s="22"/>
      <c r="T55" s="22"/>
      <c r="U55" s="22"/>
      <c r="V55" s="22"/>
      <c r="W55" s="55" t="s">
        <v>729</v>
      </c>
      <c r="X55" s="22"/>
      <c r="Y55" s="22"/>
      <c r="Z55" s="22"/>
    </row>
    <row r="56" spans="1:26" ht="15.95" hidden="1" customHeight="1">
      <c r="A56" s="21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22"/>
      <c r="Q56" s="22"/>
      <c r="R56" s="22"/>
      <c r="S56" s="22"/>
      <c r="T56" s="22"/>
      <c r="U56" s="22"/>
      <c r="V56" s="22"/>
      <c r="W56" s="24"/>
      <c r="X56" s="22"/>
      <c r="Y56" s="22"/>
      <c r="Z56" s="22"/>
    </row>
    <row r="57" spans="1:26" ht="15.95" hidden="1" customHeight="1">
      <c r="A57" s="21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22"/>
      <c r="Q57" s="22"/>
      <c r="R57" s="22"/>
      <c r="S57" s="22"/>
      <c r="T57" s="22"/>
      <c r="U57" s="22"/>
      <c r="V57" s="22"/>
      <c r="W57" s="24"/>
      <c r="X57" s="22"/>
      <c r="Y57" s="22"/>
      <c r="Z57" s="22"/>
    </row>
    <row r="58" spans="1:26" ht="15.95" hidden="1" customHeight="1">
      <c r="A58" s="21"/>
      <c r="B58" s="745" t="s">
        <v>27</v>
      </c>
      <c r="C58" s="745"/>
      <c r="D58" s="745"/>
      <c r="E58" s="745"/>
      <c r="F58" s="745"/>
      <c r="G58" s="745"/>
      <c r="H58" s="745"/>
      <c r="I58" s="745"/>
      <c r="J58" s="745"/>
      <c r="K58" s="20"/>
      <c r="L58" s="20"/>
      <c r="M58" s="20"/>
      <c r="N58" s="20"/>
      <c r="O58" s="20"/>
      <c r="P58" s="22"/>
      <c r="Q58" s="22"/>
      <c r="R58" s="22"/>
      <c r="S58" s="22"/>
      <c r="T58" s="22"/>
      <c r="U58" s="22"/>
      <c r="V58" s="22"/>
      <c r="W58" s="55" t="s">
        <v>29</v>
      </c>
      <c r="X58" s="22"/>
      <c r="Y58" s="22"/>
      <c r="Z58" s="22"/>
    </row>
    <row r="59" spans="1:26" ht="18" hidden="1" customHeight="1"/>
    <row r="60" spans="1:26" ht="18" hidden="1" customHeight="1">
      <c r="W60" s="296" t="s">
        <v>22</v>
      </c>
      <c r="X60" s="312">
        <v>30</v>
      </c>
      <c r="Y60" s="312">
        <v>56</v>
      </c>
      <c r="Z60" s="312">
        <v>4</v>
      </c>
    </row>
    <row r="61" spans="1:26" ht="18" hidden="1" customHeight="1">
      <c r="W61" s="290" t="s">
        <v>211</v>
      </c>
      <c r="X61" s="307">
        <v>45</v>
      </c>
      <c r="Y61" s="307">
        <v>58</v>
      </c>
      <c r="Z61" s="307">
        <v>2</v>
      </c>
    </row>
    <row r="62" spans="1:26" ht="18.75" hidden="1" customHeight="1">
      <c r="W62" s="290" t="s">
        <v>212</v>
      </c>
      <c r="X62" s="307">
        <v>45</v>
      </c>
      <c r="Y62" s="307">
        <v>58</v>
      </c>
      <c r="Z62" s="307">
        <v>2</v>
      </c>
    </row>
    <row r="63" spans="1:26" ht="18" customHeight="1"/>
    <row r="64" spans="1:26" ht="18" customHeight="1"/>
    <row r="65" spans="27:30" ht="18" customHeight="1"/>
    <row r="66" spans="27:30" ht="18" customHeight="1"/>
    <row r="67" spans="27:30" ht="18" customHeight="1"/>
    <row r="68" spans="27:30" ht="18" customHeight="1"/>
    <row r="69" spans="27:30" ht="18" customHeight="1"/>
    <row r="70" spans="27:30" s="19" customFormat="1" ht="18" customHeight="1">
      <c r="AA70" s="17"/>
      <c r="AB70" s="17"/>
      <c r="AC70" s="17"/>
      <c r="AD70" s="17"/>
    </row>
    <row r="71" spans="27:30" s="19" customFormat="1" ht="18" customHeight="1">
      <c r="AA71" s="17"/>
      <c r="AB71" s="17"/>
      <c r="AC71" s="17"/>
      <c r="AD71" s="17"/>
    </row>
    <row r="72" spans="27:30" s="19" customFormat="1" ht="18" customHeight="1">
      <c r="AA72" s="17"/>
      <c r="AB72" s="17"/>
      <c r="AC72" s="17"/>
      <c r="AD72" s="17"/>
    </row>
    <row r="73" spans="27:30" s="19" customFormat="1" ht="18" customHeight="1">
      <c r="AA73" s="17"/>
      <c r="AB73" s="17"/>
      <c r="AC73" s="17"/>
      <c r="AD73" s="17"/>
    </row>
    <row r="74" spans="27:30" s="19" customFormat="1" ht="18" customHeight="1">
      <c r="AA74" s="17"/>
      <c r="AB74" s="17"/>
      <c r="AC74" s="17"/>
      <c r="AD74" s="17"/>
    </row>
    <row r="75" spans="27:30" s="19" customFormat="1" ht="18" customHeight="1">
      <c r="AA75" s="17"/>
      <c r="AB75" s="17"/>
      <c r="AC75" s="17"/>
      <c r="AD75" s="17"/>
    </row>
    <row r="76" spans="27:30" s="19" customFormat="1" ht="18" customHeight="1">
      <c r="AA76" s="17"/>
      <c r="AB76" s="17"/>
      <c r="AC76" s="17"/>
      <c r="AD76" s="17"/>
    </row>
    <row r="77" spans="27:30" s="19" customFormat="1" ht="18" customHeight="1">
      <c r="AA77" s="17"/>
      <c r="AB77" s="17"/>
      <c r="AC77" s="17"/>
      <c r="AD77" s="17"/>
    </row>
    <row r="78" spans="27:30" s="19" customFormat="1" ht="18" customHeight="1">
      <c r="AA78" s="17"/>
      <c r="AB78" s="17"/>
      <c r="AC78" s="17"/>
      <c r="AD78" s="17"/>
    </row>
    <row r="79" spans="27:30" s="19" customFormat="1" ht="18" customHeight="1">
      <c r="AA79" s="17"/>
      <c r="AB79" s="17"/>
      <c r="AC79" s="17"/>
      <c r="AD79" s="17"/>
    </row>
    <row r="80" spans="27:30" s="19" customFormat="1" ht="18" customHeight="1">
      <c r="AA80" s="17"/>
      <c r="AB80" s="17"/>
      <c r="AC80" s="17"/>
      <c r="AD80" s="17"/>
    </row>
    <row r="81" spans="27:30" s="19" customFormat="1" ht="18" customHeight="1">
      <c r="AA81" s="17"/>
      <c r="AB81" s="17"/>
      <c r="AC81" s="17"/>
      <c r="AD81" s="17"/>
    </row>
    <row r="82" spans="27:30" s="19" customFormat="1" ht="18" customHeight="1">
      <c r="AA82" s="17"/>
      <c r="AB82" s="17"/>
      <c r="AC82" s="17"/>
      <c r="AD82" s="17"/>
    </row>
    <row r="83" spans="27:30" s="19" customFormat="1" ht="18" customHeight="1">
      <c r="AA83" s="17"/>
      <c r="AB83" s="17"/>
      <c r="AC83" s="17"/>
      <c r="AD83" s="17"/>
    </row>
    <row r="84" spans="27:30" s="19" customFormat="1" ht="18" customHeight="1">
      <c r="AA84" s="17"/>
      <c r="AB84" s="17"/>
      <c r="AC84" s="17"/>
      <c r="AD84" s="17"/>
    </row>
    <row r="85" spans="27:30" s="19" customFormat="1" ht="18" customHeight="1">
      <c r="AA85" s="17"/>
      <c r="AB85" s="17"/>
      <c r="AC85" s="17"/>
      <c r="AD85" s="17"/>
    </row>
    <row r="86" spans="27:30" s="19" customFormat="1" ht="18" customHeight="1">
      <c r="AA86" s="17"/>
      <c r="AB86" s="17"/>
      <c r="AC86" s="17"/>
      <c r="AD86" s="17"/>
    </row>
    <row r="87" spans="27:30" s="19" customFormat="1" ht="18" customHeight="1">
      <c r="AA87" s="17"/>
      <c r="AB87" s="17"/>
      <c r="AC87" s="17"/>
      <c r="AD87" s="17"/>
    </row>
    <row r="88" spans="27:30" s="19" customFormat="1" ht="18" customHeight="1">
      <c r="AA88" s="17"/>
      <c r="AB88" s="17"/>
      <c r="AC88" s="17"/>
      <c r="AD88" s="17"/>
    </row>
    <row r="89" spans="27:30" s="19" customFormat="1" ht="18" customHeight="1">
      <c r="AA89" s="17"/>
      <c r="AB89" s="17"/>
      <c r="AC89" s="17"/>
      <c r="AD89" s="17"/>
    </row>
    <row r="90" spans="27:30" s="19" customFormat="1" ht="18" customHeight="1">
      <c r="AA90" s="17"/>
      <c r="AB90" s="17"/>
      <c r="AC90" s="17"/>
      <c r="AD90" s="17"/>
    </row>
    <row r="91" spans="27:30" s="19" customFormat="1" ht="18" customHeight="1">
      <c r="AA91" s="17"/>
      <c r="AB91" s="17"/>
      <c r="AC91" s="17"/>
      <c r="AD91" s="17"/>
    </row>
    <row r="92" spans="27:30" s="19" customFormat="1" ht="18" customHeight="1">
      <c r="AA92" s="17"/>
      <c r="AB92" s="17"/>
      <c r="AC92" s="17"/>
      <c r="AD92" s="17"/>
    </row>
    <row r="93" spans="27:30" s="19" customFormat="1" ht="18" customHeight="1">
      <c r="AA93" s="17"/>
      <c r="AB93" s="17"/>
      <c r="AC93" s="17"/>
      <c r="AD93" s="17"/>
    </row>
    <row r="94" spans="27:30" s="19" customFormat="1" ht="18" customHeight="1">
      <c r="AA94" s="17"/>
      <c r="AB94" s="17"/>
      <c r="AC94" s="17"/>
      <c r="AD94" s="17"/>
    </row>
    <row r="95" spans="27:30" s="19" customFormat="1" ht="18" customHeight="1">
      <c r="AA95" s="17"/>
      <c r="AB95" s="17"/>
      <c r="AC95" s="17"/>
      <c r="AD95" s="17"/>
    </row>
    <row r="96" spans="27:30" s="19" customFormat="1" ht="18" customHeight="1">
      <c r="AA96" s="17"/>
      <c r="AB96" s="17"/>
      <c r="AC96" s="17"/>
      <c r="AD96" s="17"/>
    </row>
    <row r="97" spans="27:30" s="19" customFormat="1" ht="18" customHeight="1">
      <c r="AA97" s="17"/>
      <c r="AB97" s="17"/>
      <c r="AC97" s="17"/>
      <c r="AD97" s="17"/>
    </row>
    <row r="98" spans="27:30" s="19" customFormat="1" ht="18" customHeight="1">
      <c r="AA98" s="17"/>
      <c r="AB98" s="17"/>
      <c r="AC98" s="17"/>
      <c r="AD98" s="17"/>
    </row>
    <row r="99" spans="27:30" s="19" customFormat="1" ht="18" customHeight="1">
      <c r="AA99" s="17"/>
      <c r="AB99" s="17"/>
      <c r="AC99" s="17"/>
      <c r="AD99" s="17"/>
    </row>
    <row r="100" spans="27:30" s="19" customFormat="1" ht="18" customHeight="1">
      <c r="AA100" s="17"/>
      <c r="AB100" s="17"/>
      <c r="AC100" s="17"/>
      <c r="AD100" s="17"/>
    </row>
    <row r="101" spans="27:30" s="19" customFormat="1" ht="18" customHeight="1">
      <c r="AA101" s="17"/>
      <c r="AB101" s="17"/>
      <c r="AC101" s="17"/>
      <c r="AD101" s="17"/>
    </row>
    <row r="102" spans="27:30" s="19" customFormat="1" ht="18" customHeight="1">
      <c r="AA102" s="17"/>
      <c r="AB102" s="17"/>
      <c r="AC102" s="17"/>
      <c r="AD102" s="17"/>
    </row>
    <row r="103" spans="27:30" s="19" customFormat="1" ht="18" customHeight="1">
      <c r="AA103" s="17"/>
      <c r="AB103" s="17"/>
      <c r="AC103" s="17"/>
      <c r="AD103" s="17"/>
    </row>
    <row r="104" spans="27:30" s="19" customFormat="1" ht="18" customHeight="1">
      <c r="AA104" s="17"/>
      <c r="AB104" s="17"/>
      <c r="AC104" s="17"/>
      <c r="AD104" s="17"/>
    </row>
    <row r="105" spans="27:30" s="19" customFormat="1" ht="18" customHeight="1">
      <c r="AA105" s="17"/>
      <c r="AB105" s="17"/>
      <c r="AC105" s="17"/>
      <c r="AD105" s="17"/>
    </row>
    <row r="106" spans="27:30" s="19" customFormat="1" ht="18" customHeight="1">
      <c r="AA106" s="17"/>
      <c r="AB106" s="17"/>
      <c r="AC106" s="17"/>
      <c r="AD106" s="17"/>
    </row>
    <row r="107" spans="27:30" s="19" customFormat="1" ht="18" customHeight="1">
      <c r="AA107" s="17"/>
      <c r="AB107" s="17"/>
      <c r="AC107" s="17"/>
      <c r="AD107" s="17"/>
    </row>
    <row r="108" spans="27:30" s="19" customFormat="1" ht="18" customHeight="1">
      <c r="AA108" s="17"/>
      <c r="AB108" s="17"/>
      <c r="AC108" s="17"/>
      <c r="AD108" s="17"/>
    </row>
    <row r="109" spans="27:30" s="19" customFormat="1" ht="18" customHeight="1">
      <c r="AA109" s="17"/>
      <c r="AB109" s="17"/>
      <c r="AC109" s="17"/>
      <c r="AD109" s="17"/>
    </row>
    <row r="110" spans="27:30" s="19" customFormat="1" ht="18" customHeight="1">
      <c r="AA110" s="17"/>
      <c r="AB110" s="17"/>
      <c r="AC110" s="17"/>
      <c r="AD110" s="17"/>
    </row>
    <row r="111" spans="27:30" s="19" customFormat="1" ht="18" customHeight="1">
      <c r="AA111" s="17"/>
      <c r="AB111" s="17"/>
      <c r="AC111" s="17"/>
      <c r="AD111" s="17"/>
    </row>
    <row r="112" spans="27:30" s="19" customFormat="1" ht="18" customHeight="1">
      <c r="AA112" s="17"/>
      <c r="AB112" s="17"/>
      <c r="AC112" s="17"/>
      <c r="AD112" s="17"/>
    </row>
    <row r="113" spans="27:30" s="19" customFormat="1" ht="18" customHeight="1">
      <c r="AA113" s="17"/>
      <c r="AB113" s="17"/>
      <c r="AC113" s="17"/>
      <c r="AD113" s="17"/>
    </row>
    <row r="114" spans="27:30" s="19" customFormat="1" ht="18" customHeight="1">
      <c r="AA114" s="17"/>
      <c r="AB114" s="17"/>
      <c r="AC114" s="17"/>
      <c r="AD114" s="17"/>
    </row>
    <row r="115" spans="27:30" s="19" customFormat="1" ht="18" customHeight="1">
      <c r="AA115" s="17"/>
      <c r="AB115" s="17"/>
      <c r="AC115" s="17"/>
      <c r="AD115" s="17"/>
    </row>
    <row r="116" spans="27:30" s="19" customFormat="1" ht="18" customHeight="1">
      <c r="AA116" s="17"/>
      <c r="AB116" s="17"/>
      <c r="AC116" s="17"/>
      <c r="AD116" s="17"/>
    </row>
    <row r="117" spans="27:30" s="19" customFormat="1" ht="18" customHeight="1">
      <c r="AA117" s="17"/>
      <c r="AB117" s="17"/>
      <c r="AC117" s="17"/>
      <c r="AD117" s="17"/>
    </row>
    <row r="118" spans="27:30" s="19" customFormat="1" ht="18" customHeight="1">
      <c r="AA118" s="17"/>
      <c r="AB118" s="17"/>
      <c r="AC118" s="17"/>
      <c r="AD118" s="17"/>
    </row>
    <row r="119" spans="27:30" s="19" customFormat="1" ht="18" customHeight="1">
      <c r="AA119" s="17"/>
      <c r="AB119" s="17"/>
      <c r="AC119" s="17"/>
      <c r="AD119" s="17"/>
    </row>
    <row r="120" spans="27:30" s="19" customFormat="1" ht="18" customHeight="1">
      <c r="AA120" s="17"/>
      <c r="AB120" s="17"/>
      <c r="AC120" s="17"/>
      <c r="AD120" s="17"/>
    </row>
    <row r="121" spans="27:30" s="19" customFormat="1" ht="18" customHeight="1">
      <c r="AA121" s="17"/>
      <c r="AB121" s="17"/>
      <c r="AC121" s="17"/>
      <c r="AD121" s="17"/>
    </row>
    <row r="122" spans="27:30" s="19" customFormat="1" ht="18" customHeight="1">
      <c r="AA122" s="17"/>
      <c r="AB122" s="17"/>
      <c r="AC122" s="17"/>
      <c r="AD122" s="17"/>
    </row>
    <row r="123" spans="27:30" s="19" customFormat="1" ht="18" customHeight="1">
      <c r="AA123" s="17"/>
      <c r="AB123" s="17"/>
      <c r="AC123" s="17"/>
      <c r="AD123" s="17"/>
    </row>
    <row r="124" spans="27:30" s="19" customFormat="1" ht="18" customHeight="1">
      <c r="AA124" s="17"/>
      <c r="AB124" s="17"/>
      <c r="AC124" s="17"/>
      <c r="AD124" s="17"/>
    </row>
    <row r="125" spans="27:30" s="19" customFormat="1" ht="18" customHeight="1">
      <c r="AA125" s="17"/>
      <c r="AB125" s="17"/>
      <c r="AC125" s="17"/>
      <c r="AD125" s="17"/>
    </row>
    <row r="126" spans="27:30" s="19" customFormat="1" ht="18" customHeight="1">
      <c r="AA126" s="17"/>
      <c r="AB126" s="17"/>
      <c r="AC126" s="17"/>
      <c r="AD126" s="17"/>
    </row>
    <row r="127" spans="27:30" s="19" customFormat="1" ht="18" customHeight="1">
      <c r="AA127" s="17"/>
      <c r="AB127" s="17"/>
      <c r="AC127" s="17"/>
      <c r="AD127" s="17"/>
    </row>
    <row r="128" spans="27:30" s="19" customFormat="1" ht="18" customHeight="1">
      <c r="AA128" s="17"/>
      <c r="AB128" s="17"/>
      <c r="AC128" s="17"/>
      <c r="AD128" s="17"/>
    </row>
    <row r="129" spans="27:30" s="19" customFormat="1" ht="18" customHeight="1">
      <c r="AA129" s="17"/>
      <c r="AB129" s="17"/>
      <c r="AC129" s="17"/>
      <c r="AD129" s="17"/>
    </row>
    <row r="130" spans="27:30" s="19" customFormat="1" ht="18" customHeight="1">
      <c r="AA130" s="17"/>
      <c r="AB130" s="17"/>
      <c r="AC130" s="17"/>
      <c r="AD130" s="17"/>
    </row>
    <row r="131" spans="27:30" s="19" customFormat="1" ht="18" customHeight="1">
      <c r="AA131" s="17"/>
      <c r="AB131" s="17"/>
      <c r="AC131" s="17"/>
      <c r="AD131" s="17"/>
    </row>
    <row r="132" spans="27:30" s="19" customFormat="1" ht="18" customHeight="1">
      <c r="AA132" s="17"/>
      <c r="AB132" s="17"/>
      <c r="AC132" s="17"/>
      <c r="AD132" s="17"/>
    </row>
    <row r="133" spans="27:30" s="19" customFormat="1" ht="18" customHeight="1">
      <c r="AA133" s="17"/>
      <c r="AB133" s="17"/>
      <c r="AC133" s="17"/>
      <c r="AD133" s="17"/>
    </row>
    <row r="134" spans="27:30" s="19" customFormat="1" ht="18" customHeight="1">
      <c r="AA134" s="17"/>
      <c r="AB134" s="17"/>
      <c r="AC134" s="17"/>
      <c r="AD134" s="17"/>
    </row>
    <row r="135" spans="27:30" s="19" customFormat="1" ht="18" customHeight="1">
      <c r="AA135" s="17"/>
      <c r="AB135" s="17"/>
      <c r="AC135" s="17"/>
      <c r="AD135" s="17"/>
    </row>
    <row r="136" spans="27:30" s="19" customFormat="1" ht="18" customHeight="1">
      <c r="AA136" s="17"/>
      <c r="AB136" s="17"/>
      <c r="AC136" s="17"/>
      <c r="AD136" s="17"/>
    </row>
    <row r="137" spans="27:30" s="19" customFormat="1" ht="18" customHeight="1">
      <c r="AA137" s="17"/>
      <c r="AB137" s="17"/>
      <c r="AC137" s="17"/>
      <c r="AD137" s="17"/>
    </row>
    <row r="138" spans="27:30" s="19" customFormat="1" ht="18" customHeight="1">
      <c r="AA138" s="17"/>
      <c r="AB138" s="17"/>
      <c r="AC138" s="17"/>
      <c r="AD138" s="17"/>
    </row>
    <row r="139" spans="27:30" s="19" customFormat="1" ht="18" customHeight="1">
      <c r="AA139" s="17"/>
      <c r="AB139" s="17"/>
      <c r="AC139" s="17"/>
      <c r="AD139" s="17"/>
    </row>
    <row r="140" spans="27:30" s="19" customFormat="1" ht="18" customHeight="1">
      <c r="AA140" s="17"/>
      <c r="AB140" s="17"/>
      <c r="AC140" s="17"/>
      <c r="AD140" s="17"/>
    </row>
    <row r="141" spans="27:30" s="19" customFormat="1" ht="18" customHeight="1">
      <c r="AA141" s="17"/>
      <c r="AB141" s="17"/>
      <c r="AC141" s="17"/>
      <c r="AD141" s="17"/>
    </row>
    <row r="142" spans="27:30" s="19" customFormat="1" ht="18" customHeight="1">
      <c r="AA142" s="17"/>
      <c r="AB142" s="17"/>
      <c r="AC142" s="17"/>
      <c r="AD142" s="17"/>
    </row>
    <row r="143" spans="27:30" s="19" customFormat="1" ht="18" customHeight="1">
      <c r="AA143" s="17"/>
      <c r="AB143" s="17"/>
      <c r="AC143" s="17"/>
      <c r="AD143" s="17"/>
    </row>
    <row r="144" spans="27:30" s="19" customFormat="1" ht="18" customHeight="1">
      <c r="AA144" s="17"/>
      <c r="AB144" s="17"/>
      <c r="AC144" s="17"/>
      <c r="AD144" s="17"/>
    </row>
    <row r="145" spans="27:30" s="19" customFormat="1" ht="18" customHeight="1">
      <c r="AA145" s="17"/>
      <c r="AB145" s="17"/>
      <c r="AC145" s="17"/>
      <c r="AD145" s="17"/>
    </row>
    <row r="146" spans="27:30" s="19" customFormat="1" ht="18" customHeight="1">
      <c r="AA146" s="17"/>
      <c r="AB146" s="17"/>
      <c r="AC146" s="17"/>
      <c r="AD146" s="17"/>
    </row>
    <row r="147" spans="27:30" s="19" customFormat="1" ht="18" customHeight="1">
      <c r="AA147" s="17"/>
      <c r="AB147" s="17"/>
      <c r="AC147" s="17"/>
      <c r="AD147" s="17"/>
    </row>
  </sheetData>
  <mergeCells count="44">
    <mergeCell ref="A1:G1"/>
    <mergeCell ref="H1:V2"/>
    <mergeCell ref="W1:Z1"/>
    <mergeCell ref="A2:G2"/>
    <mergeCell ref="W2:Z2"/>
    <mergeCell ref="R17:U17"/>
    <mergeCell ref="A36:A41"/>
    <mergeCell ref="B36:B38"/>
    <mergeCell ref="H3:V3"/>
    <mergeCell ref="W3:Z3"/>
    <mergeCell ref="W17:W20"/>
    <mergeCell ref="X17:Z18"/>
    <mergeCell ref="A18:B18"/>
    <mergeCell ref="A19:B20"/>
    <mergeCell ref="X19:X20"/>
    <mergeCell ref="Y19:Y20"/>
    <mergeCell ref="Z19:Z20"/>
    <mergeCell ref="V17:V20"/>
    <mergeCell ref="B21:B23"/>
    <mergeCell ref="K21:K23"/>
    <mergeCell ref="Q21:Q23"/>
    <mergeCell ref="B50:J50"/>
    <mergeCell ref="B58:J58"/>
    <mergeCell ref="B33:B35"/>
    <mergeCell ref="B39:B41"/>
    <mergeCell ref="B42:B44"/>
    <mergeCell ref="B45:B47"/>
    <mergeCell ref="B55:J55"/>
    <mergeCell ref="B52:J52"/>
    <mergeCell ref="A48:Z48"/>
    <mergeCell ref="A42:A47"/>
    <mergeCell ref="A17:B17"/>
    <mergeCell ref="D17:H17"/>
    <mergeCell ref="I17:L17"/>
    <mergeCell ref="M17:Q17"/>
    <mergeCell ref="A33:A35"/>
    <mergeCell ref="B24:B26"/>
    <mergeCell ref="B27:B29"/>
    <mergeCell ref="B30:B32"/>
    <mergeCell ref="A21:A23"/>
    <mergeCell ref="E21:E23"/>
    <mergeCell ref="A24:A26"/>
    <mergeCell ref="A27:A29"/>
    <mergeCell ref="A30:A32"/>
  </mergeCells>
  <hyperlinks>
    <hyperlink ref="C26" r:id="rId1" xr:uid="{71589988-72A7-488E-B6CC-159023593535}"/>
    <hyperlink ref="W22" r:id="rId2" xr:uid="{0156AE76-0951-4ABA-A597-7D95C6901125}"/>
    <hyperlink ref="C35" r:id="rId3" xr:uid="{E981F8FF-21FC-472E-B675-1BEB4787B74A}"/>
    <hyperlink ref="W28" r:id="rId4" xr:uid="{C69C8B23-4DAE-449E-B5E6-27F2A3ADC484}"/>
    <hyperlink ref="W25" r:id="rId5" xr:uid="{48FD7D75-465A-4B46-BF10-6F0E1E0E34DF}"/>
    <hyperlink ref="C32" r:id="rId6" xr:uid="{66ECC908-E58A-4B84-A84C-3B5ECC00C586}"/>
  </hyperlinks>
  <pageMargins left="0.5" right="0" top="0.35" bottom="0" header="0" footer="0"/>
  <pageSetup paperSize="9" scale="96" orientation="landscape" r:id="rId7"/>
  <drawing r:id="rId8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25C3-1582-42C9-AECC-CFCFF0E5CDB9}">
  <dimension ref="A1:V97"/>
  <sheetViews>
    <sheetView topLeftCell="A5" zoomScaleNormal="100" workbookViewId="0">
      <pane xSplit="1" ySplit="14" topLeftCell="B42" activePane="bottomRight" state="frozen"/>
      <selection activeCell="N61" sqref="N61"/>
      <selection pane="topRight" activeCell="N61" sqref="N61"/>
      <selection pane="bottomLeft" activeCell="N61" sqref="N61"/>
      <selection pane="bottomRight" activeCell="C48" sqref="C48:I48"/>
    </sheetView>
  </sheetViews>
  <sheetFormatPr defaultColWidth="10.85546875" defaultRowHeight="15.95" customHeight="1"/>
  <cols>
    <col min="1" max="1" width="14.28515625" style="170" customWidth="1"/>
    <col min="2" max="5" width="10.7109375" style="163" customWidth="1"/>
    <col min="6" max="7" width="10.7109375" style="127" customWidth="1"/>
    <col min="8" max="13" width="10.7109375" style="163" customWidth="1"/>
    <col min="14" max="25" width="10.85546875" style="163"/>
    <col min="26" max="29" width="0" style="163" hidden="1" customWidth="1"/>
    <col min="30" max="209" width="10.85546875" style="163"/>
    <col min="210" max="222" width="13.28515625" style="163" customWidth="1"/>
    <col min="223" max="465" width="10.85546875" style="163"/>
    <col min="466" max="478" width="13.28515625" style="163" customWidth="1"/>
    <col min="479" max="721" width="10.85546875" style="163"/>
    <col min="722" max="734" width="13.28515625" style="163" customWidth="1"/>
    <col min="735" max="977" width="10.85546875" style="163"/>
    <col min="978" max="990" width="13.28515625" style="163" customWidth="1"/>
    <col min="991" max="1233" width="10.85546875" style="163"/>
    <col min="1234" max="1246" width="13.28515625" style="163" customWidth="1"/>
    <col min="1247" max="1489" width="10.85546875" style="163"/>
    <col min="1490" max="1502" width="13.28515625" style="163" customWidth="1"/>
    <col min="1503" max="1745" width="10.85546875" style="163"/>
    <col min="1746" max="1758" width="13.28515625" style="163" customWidth="1"/>
    <col min="1759" max="2001" width="10.85546875" style="163"/>
    <col min="2002" max="2014" width="13.28515625" style="163" customWidth="1"/>
    <col min="2015" max="2257" width="10.85546875" style="163"/>
    <col min="2258" max="2270" width="13.28515625" style="163" customWidth="1"/>
    <col min="2271" max="2513" width="10.85546875" style="163"/>
    <col min="2514" max="2526" width="13.28515625" style="163" customWidth="1"/>
    <col min="2527" max="2769" width="10.85546875" style="163"/>
    <col min="2770" max="2782" width="13.28515625" style="163" customWidth="1"/>
    <col min="2783" max="3025" width="10.85546875" style="163"/>
    <col min="3026" max="3038" width="13.28515625" style="163" customWidth="1"/>
    <col min="3039" max="3281" width="10.85546875" style="163"/>
    <col min="3282" max="3294" width="13.28515625" style="163" customWidth="1"/>
    <col min="3295" max="3537" width="10.85546875" style="163"/>
    <col min="3538" max="3550" width="13.28515625" style="163" customWidth="1"/>
    <col min="3551" max="3793" width="10.85546875" style="163"/>
    <col min="3794" max="3806" width="13.28515625" style="163" customWidth="1"/>
    <col min="3807" max="4049" width="10.85546875" style="163"/>
    <col min="4050" max="4062" width="13.28515625" style="163" customWidth="1"/>
    <col min="4063" max="4305" width="10.85546875" style="163"/>
    <col min="4306" max="4318" width="13.28515625" style="163" customWidth="1"/>
    <col min="4319" max="4561" width="10.85546875" style="163"/>
    <col min="4562" max="4574" width="13.28515625" style="163" customWidth="1"/>
    <col min="4575" max="4817" width="10.85546875" style="163"/>
    <col min="4818" max="4830" width="13.28515625" style="163" customWidth="1"/>
    <col min="4831" max="5073" width="10.85546875" style="163"/>
    <col min="5074" max="5086" width="13.28515625" style="163" customWidth="1"/>
    <col min="5087" max="5329" width="10.85546875" style="163"/>
    <col min="5330" max="5342" width="13.28515625" style="163" customWidth="1"/>
    <col min="5343" max="5585" width="10.85546875" style="163"/>
    <col min="5586" max="5598" width="13.28515625" style="163" customWidth="1"/>
    <col min="5599" max="5841" width="10.85546875" style="163"/>
    <col min="5842" max="5854" width="13.28515625" style="163" customWidth="1"/>
    <col min="5855" max="6097" width="10.85546875" style="163"/>
    <col min="6098" max="6110" width="13.28515625" style="163" customWidth="1"/>
    <col min="6111" max="6353" width="10.85546875" style="163"/>
    <col min="6354" max="6366" width="13.28515625" style="163" customWidth="1"/>
    <col min="6367" max="6609" width="10.85546875" style="163"/>
    <col min="6610" max="6622" width="13.28515625" style="163" customWidth="1"/>
    <col min="6623" max="6865" width="10.85546875" style="163"/>
    <col min="6866" max="6878" width="13.28515625" style="163" customWidth="1"/>
    <col min="6879" max="7121" width="10.85546875" style="163"/>
    <col min="7122" max="7134" width="13.28515625" style="163" customWidth="1"/>
    <col min="7135" max="7377" width="10.85546875" style="163"/>
    <col min="7378" max="7390" width="13.28515625" style="163" customWidth="1"/>
    <col min="7391" max="7633" width="10.85546875" style="163"/>
    <col min="7634" max="7646" width="13.28515625" style="163" customWidth="1"/>
    <col min="7647" max="7889" width="10.85546875" style="163"/>
    <col min="7890" max="7902" width="13.28515625" style="163" customWidth="1"/>
    <col min="7903" max="8145" width="10.85546875" style="163"/>
    <col min="8146" max="8158" width="13.28515625" style="163" customWidth="1"/>
    <col min="8159" max="8401" width="10.85546875" style="163"/>
    <col min="8402" max="8414" width="13.28515625" style="163" customWidth="1"/>
    <col min="8415" max="8657" width="10.85546875" style="163"/>
    <col min="8658" max="8670" width="13.28515625" style="163" customWidth="1"/>
    <col min="8671" max="8913" width="10.85546875" style="163"/>
    <col min="8914" max="8926" width="13.28515625" style="163" customWidth="1"/>
    <col min="8927" max="9169" width="10.85546875" style="163"/>
    <col min="9170" max="9182" width="13.28515625" style="163" customWidth="1"/>
    <col min="9183" max="9425" width="10.85546875" style="163"/>
    <col min="9426" max="9438" width="13.28515625" style="163" customWidth="1"/>
    <col min="9439" max="9681" width="10.85546875" style="163"/>
    <col min="9682" max="9694" width="13.28515625" style="163" customWidth="1"/>
    <col min="9695" max="9937" width="10.85546875" style="163"/>
    <col min="9938" max="9950" width="13.28515625" style="163" customWidth="1"/>
    <col min="9951" max="10193" width="10.85546875" style="163"/>
    <col min="10194" max="10206" width="13.28515625" style="163" customWidth="1"/>
    <col min="10207" max="10449" width="10.85546875" style="163"/>
    <col min="10450" max="10462" width="13.28515625" style="163" customWidth="1"/>
    <col min="10463" max="10705" width="10.85546875" style="163"/>
    <col min="10706" max="10718" width="13.28515625" style="163" customWidth="1"/>
    <col min="10719" max="10961" width="10.85546875" style="163"/>
    <col min="10962" max="10974" width="13.28515625" style="163" customWidth="1"/>
    <col min="10975" max="11217" width="10.85546875" style="163"/>
    <col min="11218" max="11230" width="13.28515625" style="163" customWidth="1"/>
    <col min="11231" max="11473" width="10.85546875" style="163"/>
    <col min="11474" max="11486" width="13.28515625" style="163" customWidth="1"/>
    <col min="11487" max="11729" width="10.85546875" style="163"/>
    <col min="11730" max="11742" width="13.28515625" style="163" customWidth="1"/>
    <col min="11743" max="11985" width="10.85546875" style="163"/>
    <col min="11986" max="11998" width="13.28515625" style="163" customWidth="1"/>
    <col min="11999" max="12241" width="10.85546875" style="163"/>
    <col min="12242" max="12254" width="13.28515625" style="163" customWidth="1"/>
    <col min="12255" max="12497" width="10.85546875" style="163"/>
    <col min="12498" max="12510" width="13.28515625" style="163" customWidth="1"/>
    <col min="12511" max="12753" width="10.85546875" style="163"/>
    <col min="12754" max="12766" width="13.28515625" style="163" customWidth="1"/>
    <col min="12767" max="13009" width="10.85546875" style="163"/>
    <col min="13010" max="13022" width="13.28515625" style="163" customWidth="1"/>
    <col min="13023" max="13265" width="10.85546875" style="163"/>
    <col min="13266" max="13278" width="13.28515625" style="163" customWidth="1"/>
    <col min="13279" max="13521" width="10.85546875" style="163"/>
    <col min="13522" max="13534" width="13.28515625" style="163" customWidth="1"/>
    <col min="13535" max="13777" width="10.85546875" style="163"/>
    <col min="13778" max="13790" width="13.28515625" style="163" customWidth="1"/>
    <col min="13791" max="14033" width="10.85546875" style="163"/>
    <col min="14034" max="14046" width="13.28515625" style="163" customWidth="1"/>
    <col min="14047" max="14289" width="10.85546875" style="163"/>
    <col min="14290" max="14302" width="13.28515625" style="163" customWidth="1"/>
    <col min="14303" max="14545" width="10.85546875" style="163"/>
    <col min="14546" max="14558" width="13.28515625" style="163" customWidth="1"/>
    <col min="14559" max="14801" width="10.85546875" style="163"/>
    <col min="14802" max="14814" width="13.28515625" style="163" customWidth="1"/>
    <col min="14815" max="15057" width="10.85546875" style="163"/>
    <col min="15058" max="15070" width="13.28515625" style="163" customWidth="1"/>
    <col min="15071" max="15313" width="10.85546875" style="163"/>
    <col min="15314" max="15326" width="13.28515625" style="163" customWidth="1"/>
    <col min="15327" max="15569" width="10.85546875" style="163"/>
    <col min="15570" max="15582" width="13.28515625" style="163" customWidth="1"/>
    <col min="15583" max="15825" width="10.85546875" style="163"/>
    <col min="15826" max="15838" width="13.28515625" style="163" customWidth="1"/>
    <col min="15839" max="16081" width="10.85546875" style="163"/>
    <col min="16082" max="16094" width="13.28515625" style="163" customWidth="1"/>
    <col min="16095" max="16384" width="10.85546875" style="163"/>
  </cols>
  <sheetData>
    <row r="1" spans="1:22" s="93" customFormat="1" ht="18" customHeight="1">
      <c r="A1" s="161"/>
      <c r="B1" s="109"/>
      <c r="C1" s="110" t="s">
        <v>32</v>
      </c>
      <c r="D1" s="111"/>
      <c r="E1" s="111"/>
      <c r="F1" s="111"/>
      <c r="G1" s="111"/>
      <c r="I1" s="111"/>
      <c r="J1" s="111"/>
      <c r="K1" s="112" t="s">
        <v>33</v>
      </c>
    </row>
    <row r="2" spans="1:22" s="93" customFormat="1" ht="18" customHeight="1">
      <c r="A2" s="161"/>
      <c r="B2" s="113"/>
      <c r="C2" s="114" t="s">
        <v>34</v>
      </c>
      <c r="D2" s="115"/>
      <c r="E2" s="115"/>
      <c r="F2" s="115"/>
      <c r="G2" s="115"/>
      <c r="I2" s="115"/>
      <c r="J2" s="115"/>
      <c r="K2" s="112" t="s">
        <v>35</v>
      </c>
    </row>
    <row r="3" spans="1:22" s="93" customFormat="1" ht="18" customHeight="1">
      <c r="A3" s="161"/>
      <c r="B3" s="116"/>
      <c r="C3" s="117" t="s">
        <v>36</v>
      </c>
      <c r="D3" s="115"/>
      <c r="E3" s="115"/>
      <c r="F3" s="115"/>
      <c r="G3" s="115"/>
      <c r="H3" s="115"/>
      <c r="I3" s="115"/>
      <c r="J3" s="115"/>
    </row>
    <row r="4" spans="1:22" s="93" customFormat="1" ht="18" customHeight="1">
      <c r="A4" s="162"/>
      <c r="B4" s="115"/>
      <c r="C4" s="115"/>
      <c r="D4" s="115"/>
      <c r="E4" s="115"/>
      <c r="F4" s="115"/>
      <c r="G4" s="115"/>
      <c r="H4" s="115"/>
      <c r="I4" s="115"/>
      <c r="M4" s="118"/>
      <c r="V4" s="93" t="s">
        <v>782</v>
      </c>
    </row>
    <row r="5" spans="1:22" ht="32.25" customHeight="1">
      <c r="A5" s="783" t="s">
        <v>299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22" ht="15.95" hidden="1" customHeight="1"/>
    <row r="7" spans="1:22" ht="15.95" hidden="1" customHeight="1"/>
    <row r="8" spans="1:22" ht="15.95" hidden="1" customHeight="1"/>
    <row r="9" spans="1:22" ht="15.95" hidden="1" customHeight="1">
      <c r="E9" s="546" t="s">
        <v>636</v>
      </c>
      <c r="K9" s="546"/>
      <c r="Q9" s="551"/>
    </row>
    <row r="10" spans="1:22" ht="15.95" hidden="1" customHeight="1">
      <c r="E10" s="546"/>
      <c r="K10" s="546"/>
      <c r="Q10" s="551"/>
    </row>
    <row r="11" spans="1:22" ht="15.95" hidden="1" customHeight="1">
      <c r="E11" s="546"/>
      <c r="K11" s="546"/>
      <c r="Q11" s="551"/>
    </row>
    <row r="12" spans="1:22" ht="15.95" hidden="1" customHeight="1">
      <c r="E12" s="546"/>
      <c r="K12" s="546"/>
      <c r="Q12" s="551"/>
    </row>
    <row r="13" spans="1:22" ht="15.95" hidden="1" customHeight="1">
      <c r="E13" s="546"/>
      <c r="K13" s="546"/>
      <c r="Q13" s="551"/>
    </row>
    <row r="14" spans="1:22" ht="15.95" hidden="1" customHeight="1">
      <c r="E14" s="546"/>
      <c r="K14" s="546"/>
      <c r="Q14" s="551"/>
    </row>
    <row r="15" spans="1:22" ht="15.95" hidden="1" customHeight="1">
      <c r="E15" s="546"/>
      <c r="K15" s="546"/>
      <c r="Q15" s="551"/>
    </row>
    <row r="16" spans="1:22" ht="15.95" customHeight="1">
      <c r="F16" s="163"/>
      <c r="G16" s="163"/>
      <c r="Q16" s="551"/>
    </row>
    <row r="17" spans="1:13" s="122" customFormat="1" ht="20.100000000000001" customHeight="1">
      <c r="A17" s="784" t="s">
        <v>23</v>
      </c>
      <c r="B17" s="784" t="s">
        <v>62</v>
      </c>
      <c r="C17" s="784"/>
      <c r="D17" s="784" t="s">
        <v>63</v>
      </c>
      <c r="E17" s="784"/>
      <c r="F17" s="784" t="s">
        <v>64</v>
      </c>
      <c r="G17" s="784"/>
      <c r="H17" s="784" t="s">
        <v>65</v>
      </c>
      <c r="I17" s="784"/>
      <c r="J17" s="784" t="s">
        <v>66</v>
      </c>
      <c r="K17" s="784"/>
      <c r="L17" s="784" t="s">
        <v>67</v>
      </c>
      <c r="M17" s="784"/>
    </row>
    <row r="18" spans="1:13" s="122" customFormat="1" ht="20.100000000000001" customHeight="1">
      <c r="A18" s="784"/>
      <c r="B18" s="123" t="s">
        <v>10</v>
      </c>
      <c r="C18" s="516" t="s">
        <v>11</v>
      </c>
      <c r="D18" s="123" t="s">
        <v>10</v>
      </c>
      <c r="E18" s="516" t="s">
        <v>11</v>
      </c>
      <c r="F18" s="123" t="s">
        <v>10</v>
      </c>
      <c r="G18" s="516" t="s">
        <v>11</v>
      </c>
      <c r="H18" s="123" t="s">
        <v>10</v>
      </c>
      <c r="I18" s="516" t="s">
        <v>11</v>
      </c>
      <c r="J18" s="123" t="s">
        <v>10</v>
      </c>
      <c r="K18" s="516" t="s">
        <v>11</v>
      </c>
      <c r="L18" s="123" t="s">
        <v>10</v>
      </c>
      <c r="M18" s="516" t="s">
        <v>11</v>
      </c>
    </row>
    <row r="19" spans="1:13" s="127" customFormat="1" ht="63.75" customHeight="1">
      <c r="A19" s="192" t="s">
        <v>93</v>
      </c>
      <c r="B19" s="165"/>
      <c r="C19" s="452"/>
      <c r="D19" s="171"/>
      <c r="E19" s="140" t="s">
        <v>666</v>
      </c>
      <c r="F19" s="165"/>
      <c r="G19" s="135"/>
      <c r="H19" s="172"/>
      <c r="I19" s="141"/>
      <c r="J19" s="165"/>
      <c r="K19" s="135" t="s">
        <v>667</v>
      </c>
      <c r="L19" s="172"/>
      <c r="M19" s="141"/>
    </row>
    <row r="20" spans="1:13" s="127" customFormat="1" ht="80.25" customHeight="1">
      <c r="A20" s="192" t="s">
        <v>94</v>
      </c>
      <c r="B20" s="171"/>
      <c r="C20" s="141"/>
      <c r="D20" s="130"/>
      <c r="E20" s="435" t="s">
        <v>632</v>
      </c>
      <c r="F20" s="172"/>
      <c r="G20" s="435" t="s">
        <v>668</v>
      </c>
      <c r="H20" s="172"/>
      <c r="I20" s="435" t="s">
        <v>631</v>
      </c>
      <c r="J20" s="172"/>
      <c r="K20" s="135" t="s">
        <v>413</v>
      </c>
      <c r="L20" s="171"/>
      <c r="M20" s="134"/>
    </row>
    <row r="21" spans="1:13" s="127" customFormat="1" ht="45" customHeight="1">
      <c r="A21" s="192" t="s">
        <v>127</v>
      </c>
      <c r="B21" s="185"/>
      <c r="C21" s="135"/>
      <c r="D21" s="165"/>
      <c r="E21" s="135" t="s">
        <v>672</v>
      </c>
      <c r="F21" s="165"/>
      <c r="G21" s="135" t="s">
        <v>420</v>
      </c>
      <c r="H21" s="165"/>
      <c r="I21" s="135" t="s">
        <v>620</v>
      </c>
      <c r="J21" s="139"/>
      <c r="K21" s="134"/>
      <c r="L21" s="167"/>
      <c r="M21" s="134"/>
    </row>
    <row r="22" spans="1:13" s="127" customFormat="1" ht="60.75" customHeight="1">
      <c r="A22" s="192" t="s">
        <v>95</v>
      </c>
      <c r="B22" s="139"/>
      <c r="C22" s="140" t="s">
        <v>664</v>
      </c>
      <c r="D22" s="139"/>
      <c r="E22" s="141"/>
      <c r="F22" s="139"/>
      <c r="G22" s="435" t="s">
        <v>665</v>
      </c>
      <c r="H22" s="171"/>
      <c r="I22" s="133"/>
      <c r="J22" s="172"/>
      <c r="K22" s="141"/>
      <c r="L22" s="172"/>
      <c r="M22" s="134"/>
    </row>
    <row r="23" spans="1:13" s="127" customFormat="1" ht="18" customHeight="1">
      <c r="A23" s="192" t="s">
        <v>128</v>
      </c>
      <c r="B23" s="167"/>
      <c r="C23" s="137"/>
      <c r="D23" s="165"/>
      <c r="E23" s="141"/>
      <c r="F23" s="185"/>
      <c r="G23" s="141"/>
      <c r="H23" s="165"/>
      <c r="I23" s="133"/>
      <c r="J23" s="185"/>
      <c r="K23" s="141"/>
      <c r="L23" s="142"/>
      <c r="M23" s="134"/>
    </row>
    <row r="24" spans="1:13" s="127" customFormat="1" ht="61.5" customHeight="1">
      <c r="A24" s="192" t="s">
        <v>96</v>
      </c>
      <c r="B24" s="172"/>
      <c r="C24" s="135" t="s">
        <v>670</v>
      </c>
      <c r="D24" s="172"/>
      <c r="E24" s="435" t="s">
        <v>669</v>
      </c>
      <c r="F24" s="171"/>
      <c r="G24" s="140" t="s">
        <v>673</v>
      </c>
      <c r="H24" s="130"/>
      <c r="I24" s="135"/>
      <c r="J24" s="171"/>
      <c r="K24" s="435" t="s">
        <v>418</v>
      </c>
      <c r="L24" s="171"/>
      <c r="M24" s="134"/>
    </row>
    <row r="25" spans="1:13" s="127" customFormat="1" ht="81" customHeight="1">
      <c r="A25" s="481" t="s">
        <v>160</v>
      </c>
      <c r="B25" s="165"/>
      <c r="C25" s="450"/>
      <c r="D25" s="165"/>
      <c r="E25" s="435" t="s">
        <v>634</v>
      </c>
      <c r="F25" s="165"/>
      <c r="G25" s="131" t="s">
        <v>485</v>
      </c>
      <c r="H25" s="165"/>
      <c r="I25" s="131" t="s">
        <v>635</v>
      </c>
      <c r="J25" s="165"/>
      <c r="K25" s="131" t="s">
        <v>633</v>
      </c>
      <c r="L25" s="165"/>
      <c r="M25" s="131"/>
    </row>
    <row r="26" spans="1:13" s="127" customFormat="1" ht="78.75" customHeight="1">
      <c r="A26" s="481" t="s">
        <v>161</v>
      </c>
      <c r="B26" s="130"/>
      <c r="C26" s="435" t="s">
        <v>456</v>
      </c>
      <c r="D26" s="165"/>
      <c r="E26" s="135" t="s">
        <v>459</v>
      </c>
      <c r="F26" s="165"/>
      <c r="G26" s="135" t="s">
        <v>458</v>
      </c>
      <c r="H26" s="165"/>
      <c r="I26" s="435" t="s">
        <v>492</v>
      </c>
      <c r="J26" s="165"/>
      <c r="K26" s="135" t="s">
        <v>489</v>
      </c>
      <c r="L26" s="165"/>
      <c r="M26" s="140" t="s">
        <v>493</v>
      </c>
    </row>
    <row r="27" spans="1:13" s="127" customFormat="1" ht="37.5" customHeight="1">
      <c r="A27" s="191" t="s">
        <v>466</v>
      </c>
      <c r="B27" s="130"/>
      <c r="C27" s="140" t="s">
        <v>465</v>
      </c>
      <c r="D27" s="165"/>
      <c r="E27" s="131" t="s">
        <v>476</v>
      </c>
      <c r="F27" s="165"/>
      <c r="G27" s="135"/>
      <c r="H27" s="165"/>
      <c r="I27" s="131" t="s">
        <v>481</v>
      </c>
      <c r="J27" s="165"/>
      <c r="K27" s="140"/>
      <c r="L27" s="165"/>
      <c r="M27" s="140" t="s">
        <v>490</v>
      </c>
    </row>
    <row r="28" spans="1:13" s="127" customFormat="1" ht="60" customHeight="1">
      <c r="A28" s="191" t="s">
        <v>467</v>
      </c>
      <c r="B28" s="130"/>
      <c r="C28" s="435"/>
      <c r="D28" s="165"/>
      <c r="E28" s="435" t="s">
        <v>471</v>
      </c>
      <c r="F28" s="165"/>
      <c r="G28" s="435" t="s">
        <v>469</v>
      </c>
      <c r="H28" s="165"/>
      <c r="I28" s="135" t="s">
        <v>470</v>
      </c>
      <c r="J28" s="165"/>
      <c r="K28" s="135"/>
      <c r="L28" s="165"/>
      <c r="M28" s="140"/>
    </row>
    <row r="29" spans="1:13" s="127" customFormat="1" ht="37.5" customHeight="1">
      <c r="A29" s="191" t="s">
        <v>468</v>
      </c>
      <c r="B29" s="130"/>
      <c r="C29" s="131" t="s">
        <v>618</v>
      </c>
      <c r="D29" s="165"/>
      <c r="E29" s="135"/>
      <c r="F29" s="165"/>
      <c r="G29" s="135"/>
      <c r="H29" s="165"/>
      <c r="I29" s="131" t="s">
        <v>617</v>
      </c>
      <c r="J29" s="165"/>
      <c r="K29" s="131"/>
      <c r="L29" s="165"/>
      <c r="M29" s="140"/>
    </row>
    <row r="30" spans="1:13" s="127" customFormat="1" ht="18" hidden="1" customHeight="1">
      <c r="A30" s="486" t="s">
        <v>129</v>
      </c>
      <c r="B30" s="177"/>
      <c r="C30" s="453"/>
      <c r="D30" s="175"/>
      <c r="E30" s="132"/>
      <c r="F30" s="139"/>
      <c r="G30" s="131"/>
      <c r="H30" s="174"/>
      <c r="I30" s="133"/>
      <c r="J30" s="182"/>
      <c r="K30" s="134"/>
      <c r="L30" s="130"/>
      <c r="M30" s="134"/>
    </row>
    <row r="31" spans="1:13" s="127" customFormat="1" ht="18" hidden="1" customHeight="1">
      <c r="A31" s="486" t="s">
        <v>97</v>
      </c>
      <c r="B31" s="147"/>
      <c r="C31" s="137"/>
      <c r="D31" s="185"/>
      <c r="E31" s="140"/>
      <c r="F31" s="167"/>
      <c r="G31" s="134"/>
      <c r="H31" s="139"/>
      <c r="I31" s="133"/>
      <c r="J31" s="142"/>
      <c r="K31" s="134"/>
      <c r="L31" s="130"/>
      <c r="M31" s="134"/>
    </row>
    <row r="32" spans="1:13" s="127" customFormat="1" ht="18" hidden="1" customHeight="1">
      <c r="A32" s="486" t="s">
        <v>130</v>
      </c>
      <c r="B32" s="130"/>
      <c r="C32" s="452"/>
      <c r="D32" s="171"/>
      <c r="E32" s="140"/>
      <c r="F32" s="142"/>
      <c r="G32" s="134"/>
      <c r="H32" s="190"/>
      <c r="I32" s="133"/>
      <c r="J32" s="175"/>
      <c r="K32" s="134"/>
      <c r="L32" s="172"/>
      <c r="M32" s="134"/>
    </row>
    <row r="33" spans="1:22" s="127" customFormat="1" ht="18" hidden="1" customHeight="1">
      <c r="A33" s="486" t="s">
        <v>131</v>
      </c>
      <c r="B33" s="185"/>
      <c r="C33" s="137"/>
      <c r="D33" s="180"/>
      <c r="E33" s="140"/>
      <c r="F33" s="165"/>
      <c r="G33" s="134"/>
      <c r="H33" s="154"/>
      <c r="I33" s="133"/>
      <c r="J33" s="190"/>
      <c r="K33" s="134"/>
      <c r="L33" s="190"/>
      <c r="M33" s="134"/>
    </row>
    <row r="34" spans="1:22" s="127" customFormat="1" ht="18" hidden="1" customHeight="1">
      <c r="A34" s="486" t="s">
        <v>132</v>
      </c>
      <c r="B34" s="177"/>
      <c r="C34" s="452"/>
      <c r="D34" s="175"/>
      <c r="E34" s="140"/>
      <c r="F34" s="174"/>
      <c r="G34" s="134"/>
      <c r="H34" s="154"/>
      <c r="I34" s="133"/>
      <c r="J34" s="130"/>
      <c r="K34" s="134"/>
      <c r="L34" s="174"/>
      <c r="M34" s="134"/>
    </row>
    <row r="35" spans="1:22" s="127" customFormat="1" ht="18" hidden="1" customHeight="1">
      <c r="A35" s="486" t="s">
        <v>133</v>
      </c>
      <c r="B35" s="165"/>
      <c r="C35" s="137"/>
      <c r="D35" s="175"/>
      <c r="E35" s="140"/>
      <c r="F35" s="165"/>
      <c r="G35" s="134"/>
      <c r="H35" s="180"/>
      <c r="I35" s="133"/>
      <c r="J35" s="180"/>
      <c r="K35" s="134"/>
      <c r="L35" s="172"/>
      <c r="M35" s="134"/>
    </row>
    <row r="36" spans="1:22" s="127" customFormat="1" ht="18" customHeight="1">
      <c r="A36" s="485" t="s">
        <v>93</v>
      </c>
      <c r="B36" s="130"/>
      <c r="C36" s="452"/>
      <c r="D36" s="180"/>
      <c r="E36" s="132"/>
      <c r="F36" s="130"/>
      <c r="G36" s="149"/>
      <c r="H36" s="130"/>
      <c r="I36" s="133"/>
      <c r="J36" s="180"/>
      <c r="K36" s="149"/>
      <c r="L36" s="130"/>
      <c r="M36" s="134"/>
    </row>
    <row r="37" spans="1:22" s="127" customFormat="1" ht="82.5" customHeight="1">
      <c r="A37" s="485" t="s">
        <v>98</v>
      </c>
      <c r="B37" s="180"/>
      <c r="C37" s="452"/>
      <c r="D37" s="130"/>
      <c r="E37" s="150" t="s">
        <v>705</v>
      </c>
      <c r="F37" s="180"/>
      <c r="G37" s="150" t="s">
        <v>703</v>
      </c>
      <c r="H37" s="130"/>
      <c r="I37" s="150" t="s">
        <v>704</v>
      </c>
      <c r="J37" s="180"/>
      <c r="K37" s="465" t="s">
        <v>702</v>
      </c>
      <c r="L37" s="130"/>
      <c r="M37" s="134"/>
    </row>
    <row r="38" spans="1:22" s="127" customFormat="1" ht="36" customHeight="1">
      <c r="A38" s="485" t="s">
        <v>99</v>
      </c>
      <c r="B38" s="130"/>
      <c r="C38" s="149" t="s">
        <v>426</v>
      </c>
      <c r="D38" s="130"/>
      <c r="E38" s="149" t="s">
        <v>707</v>
      </c>
      <c r="F38" s="154"/>
      <c r="G38" s="149" t="s">
        <v>706</v>
      </c>
      <c r="H38" s="130"/>
      <c r="I38" s="465"/>
      <c r="J38" s="154"/>
      <c r="K38" s="149" t="s">
        <v>708</v>
      </c>
      <c r="L38" s="130"/>
      <c r="M38" s="134"/>
    </row>
    <row r="39" spans="1:22" s="127" customFormat="1" ht="18" customHeight="1">
      <c r="A39" s="485" t="s">
        <v>100</v>
      </c>
      <c r="B39" s="130"/>
      <c r="C39" s="149"/>
      <c r="D39" s="130"/>
      <c r="E39" s="132"/>
      <c r="F39" s="147"/>
      <c r="G39" s="465"/>
      <c r="H39" s="130"/>
      <c r="I39" s="465"/>
      <c r="J39" s="147"/>
      <c r="K39" s="465"/>
      <c r="L39" s="130"/>
      <c r="M39" s="134"/>
    </row>
    <row r="40" spans="1:22" s="127" customFormat="1" ht="53.25" customHeight="1">
      <c r="A40" s="485" t="s">
        <v>101</v>
      </c>
      <c r="B40" s="154"/>
      <c r="C40" s="436" t="s">
        <v>674</v>
      </c>
      <c r="D40" s="130"/>
      <c r="E40" s="149" t="s">
        <v>709</v>
      </c>
      <c r="F40" s="130"/>
      <c r="G40" s="436" t="s">
        <v>674</v>
      </c>
      <c r="H40" s="154"/>
      <c r="I40" s="149" t="s">
        <v>710</v>
      </c>
      <c r="J40" s="130"/>
      <c r="K40" s="149" t="s">
        <v>711</v>
      </c>
      <c r="L40" s="130"/>
      <c r="M40" s="134"/>
    </row>
    <row r="41" spans="1:22" s="127" customFormat="1" ht="18" customHeight="1">
      <c r="A41" s="485" t="s">
        <v>102</v>
      </c>
      <c r="B41" s="130"/>
      <c r="C41" s="137"/>
      <c r="D41" s="130"/>
      <c r="E41" s="149"/>
      <c r="F41" s="147"/>
      <c r="G41" s="149"/>
      <c r="H41" s="165"/>
      <c r="I41" s="151"/>
      <c r="J41" s="130"/>
      <c r="K41" s="149"/>
      <c r="L41" s="130"/>
      <c r="M41" s="134"/>
    </row>
    <row r="42" spans="1:22" s="127" customFormat="1" ht="45" customHeight="1">
      <c r="A42" s="485" t="s">
        <v>103</v>
      </c>
      <c r="B42" s="130"/>
      <c r="C42" s="150"/>
      <c r="D42" s="130"/>
      <c r="E42" s="150" t="s">
        <v>712</v>
      </c>
      <c r="F42" s="154"/>
      <c r="G42" s="150" t="s">
        <v>713</v>
      </c>
      <c r="H42" s="154"/>
      <c r="I42" s="150"/>
      <c r="J42" s="130"/>
      <c r="K42" s="150" t="s">
        <v>714</v>
      </c>
      <c r="L42" s="130"/>
      <c r="M42" s="134"/>
    </row>
    <row r="43" spans="1:22" s="127" customFormat="1" ht="42.75" customHeight="1">
      <c r="A43" s="485" t="s">
        <v>587</v>
      </c>
      <c r="B43" s="130"/>
      <c r="C43" s="150"/>
      <c r="D43" s="130"/>
      <c r="E43" s="150" t="s">
        <v>715</v>
      </c>
      <c r="F43" s="154"/>
      <c r="G43" s="150"/>
      <c r="H43" s="154"/>
      <c r="I43" s="150" t="s">
        <v>716</v>
      </c>
      <c r="J43" s="130"/>
      <c r="K43" s="150" t="s">
        <v>717</v>
      </c>
      <c r="L43" s="130"/>
      <c r="M43" s="134"/>
    </row>
    <row r="44" spans="1:22" s="127" customFormat="1" ht="36" customHeight="1">
      <c r="A44" s="178" t="s">
        <v>104</v>
      </c>
      <c r="B44" s="139"/>
      <c r="C44" s="452"/>
      <c r="D44" s="130"/>
      <c r="E44" s="132"/>
      <c r="F44" s="130"/>
      <c r="G44" s="138" t="s">
        <v>519</v>
      </c>
      <c r="H44" s="130"/>
      <c r="I44" s="138" t="s">
        <v>521</v>
      </c>
      <c r="J44" s="139"/>
      <c r="K44" s="138" t="s">
        <v>522</v>
      </c>
      <c r="L44" s="130"/>
      <c r="M44" s="134"/>
    </row>
    <row r="45" spans="1:22" s="127" customFormat="1" ht="18" customHeight="1">
      <c r="A45" s="178" t="s">
        <v>105</v>
      </c>
      <c r="B45" s="130"/>
      <c r="C45" s="452"/>
      <c r="D45" s="139"/>
      <c r="E45" s="144"/>
      <c r="F45" s="130"/>
      <c r="G45" s="134"/>
      <c r="H45" s="139"/>
      <c r="I45" s="144"/>
      <c r="J45" s="130"/>
      <c r="K45" s="134"/>
      <c r="L45" s="130"/>
      <c r="M45" s="164"/>
    </row>
    <row r="46" spans="1:22" s="127" customFormat="1" ht="33.950000000000003" customHeight="1">
      <c r="A46" s="186" t="s">
        <v>106</v>
      </c>
      <c r="B46" s="139" t="s">
        <v>245</v>
      </c>
      <c r="C46" s="454"/>
      <c r="D46" s="165"/>
      <c r="E46" s="138" t="s">
        <v>519</v>
      </c>
      <c r="F46" s="165"/>
      <c r="G46" s="135"/>
      <c r="H46" s="165"/>
      <c r="I46" s="138" t="s">
        <v>520</v>
      </c>
      <c r="J46" s="139"/>
      <c r="K46" s="144"/>
      <c r="L46" s="165"/>
      <c r="M46" s="135"/>
    </row>
    <row r="47" spans="1:22" s="127" customFormat="1" ht="33.950000000000003" customHeight="1">
      <c r="A47" s="187" t="s">
        <v>107</v>
      </c>
      <c r="B47" s="139"/>
      <c r="C47" s="460" t="s">
        <v>524</v>
      </c>
      <c r="D47" s="166"/>
      <c r="E47" s="463" t="s">
        <v>533</v>
      </c>
      <c r="F47" s="185"/>
      <c r="G47" s="460" t="s">
        <v>527</v>
      </c>
      <c r="H47" s="125"/>
      <c r="I47" s="145"/>
      <c r="J47" s="125"/>
      <c r="K47" s="145"/>
      <c r="L47" s="166"/>
      <c r="M47" s="103"/>
      <c r="V47" s="558" t="s">
        <v>26</v>
      </c>
    </row>
    <row r="48" spans="1:22" s="127" customFormat="1" ht="59.25" customHeight="1">
      <c r="A48" s="187" t="s">
        <v>108</v>
      </c>
      <c r="B48" s="130"/>
      <c r="C48" s="463" t="s">
        <v>531</v>
      </c>
      <c r="D48" s="185"/>
      <c r="E48" s="463" t="s">
        <v>532</v>
      </c>
      <c r="F48" s="142"/>
      <c r="G48" s="460" t="s">
        <v>675</v>
      </c>
      <c r="H48" s="185"/>
      <c r="I48" s="463" t="s">
        <v>676</v>
      </c>
      <c r="J48" s="130"/>
      <c r="K48" s="460" t="s">
        <v>524</v>
      </c>
      <c r="L48" s="125"/>
      <c r="M48" s="134"/>
      <c r="V48" s="664" t="s">
        <v>783</v>
      </c>
    </row>
    <row r="49" spans="1:22" s="127" customFormat="1" ht="35.25" customHeight="1">
      <c r="A49" s="187" t="s">
        <v>109</v>
      </c>
      <c r="B49" s="125"/>
      <c r="C49" s="145"/>
      <c r="D49" s="185"/>
      <c r="E49" s="460" t="s">
        <v>526</v>
      </c>
      <c r="F49" s="139"/>
      <c r="G49" s="463" t="s">
        <v>677</v>
      </c>
      <c r="H49" s="139"/>
      <c r="I49" s="463" t="s">
        <v>678</v>
      </c>
      <c r="J49" s="139"/>
      <c r="K49" s="145"/>
      <c r="L49" s="125"/>
      <c r="M49" s="134"/>
    </row>
    <row r="50" spans="1:22" s="127" customFormat="1" ht="33.950000000000003" customHeight="1">
      <c r="A50" s="188" t="s">
        <v>144</v>
      </c>
      <c r="B50" s="175" t="s">
        <v>145</v>
      </c>
      <c r="C50" s="455"/>
      <c r="D50" s="175"/>
      <c r="E50" s="459" t="s">
        <v>503</v>
      </c>
      <c r="F50" s="175"/>
      <c r="G50" s="143" t="s">
        <v>515</v>
      </c>
      <c r="H50" s="142"/>
      <c r="I50" s="128"/>
      <c r="J50" s="142"/>
      <c r="K50" s="143"/>
      <c r="L50" s="167"/>
      <c r="M50" s="126"/>
      <c r="V50" s="127" t="s">
        <v>729</v>
      </c>
    </row>
    <row r="51" spans="1:22" s="458" customFormat="1" ht="33.950000000000003" hidden="1" customHeight="1">
      <c r="A51" s="188" t="s">
        <v>428</v>
      </c>
      <c r="B51" s="152"/>
      <c r="C51" s="153" t="s">
        <v>497</v>
      </c>
      <c r="D51" s="152"/>
      <c r="E51" s="153" t="s">
        <v>498</v>
      </c>
      <c r="F51" s="152"/>
      <c r="G51" s="153" t="s">
        <v>498</v>
      </c>
      <c r="H51" s="152"/>
      <c r="I51" s="153" t="s">
        <v>498</v>
      </c>
      <c r="J51" s="152"/>
      <c r="K51" s="153" t="s">
        <v>498</v>
      </c>
      <c r="L51" s="152"/>
      <c r="M51" s="153"/>
    </row>
    <row r="52" spans="1:22" s="439" customFormat="1" ht="33.950000000000003" hidden="1" customHeight="1">
      <c r="A52" s="188" t="s">
        <v>429</v>
      </c>
      <c r="B52" s="438"/>
      <c r="C52" s="437" t="s">
        <v>430</v>
      </c>
      <c r="D52" s="438"/>
      <c r="E52" s="126"/>
      <c r="F52" s="438"/>
      <c r="G52" s="437" t="s">
        <v>431</v>
      </c>
      <c r="H52" s="438"/>
      <c r="I52" s="126"/>
      <c r="J52" s="438"/>
      <c r="K52" s="126"/>
      <c r="L52" s="438"/>
      <c r="M52" s="126"/>
    </row>
    <row r="53" spans="1:22" s="127" customFormat="1" ht="36" hidden="1" customHeight="1">
      <c r="A53" s="487" t="s">
        <v>504</v>
      </c>
      <c r="B53" s="142"/>
      <c r="C53" s="459" t="s">
        <v>508</v>
      </c>
      <c r="D53" s="175"/>
      <c r="E53" s="143" t="s">
        <v>514</v>
      </c>
      <c r="F53" s="142"/>
      <c r="G53" s="140"/>
      <c r="H53" s="190"/>
      <c r="I53" s="459" t="s">
        <v>508</v>
      </c>
      <c r="J53" s="175"/>
      <c r="K53" s="143" t="s">
        <v>511</v>
      </c>
      <c r="L53" s="142"/>
      <c r="M53" s="140"/>
    </row>
    <row r="54" spans="1:22" s="127" customFormat="1" ht="36" hidden="1" customHeight="1">
      <c r="A54" s="487" t="s">
        <v>505</v>
      </c>
      <c r="B54" s="142"/>
      <c r="C54" s="140"/>
      <c r="D54" s="175"/>
      <c r="E54" s="104"/>
      <c r="F54" s="142"/>
      <c r="G54" s="459" t="s">
        <v>510</v>
      </c>
      <c r="H54" s="190"/>
      <c r="I54" s="143" t="s">
        <v>511</v>
      </c>
      <c r="J54" s="175"/>
      <c r="K54" s="143"/>
      <c r="L54" s="142"/>
      <c r="M54" s="140"/>
    </row>
    <row r="55" spans="1:22" s="127" customFormat="1" ht="36" hidden="1" customHeight="1">
      <c r="A55" s="487" t="s">
        <v>506</v>
      </c>
      <c r="B55" s="142"/>
      <c r="C55" s="140"/>
      <c r="D55" s="175"/>
      <c r="E55" s="459" t="s">
        <v>509</v>
      </c>
      <c r="F55" s="142"/>
      <c r="G55" s="143" t="s">
        <v>512</v>
      </c>
      <c r="H55" s="190"/>
      <c r="I55" s="140"/>
      <c r="J55" s="175"/>
      <c r="K55" s="140"/>
      <c r="L55" s="142"/>
      <c r="M55" s="140"/>
    </row>
    <row r="56" spans="1:22" s="127" customFormat="1" ht="36" hidden="1" customHeight="1">
      <c r="A56" s="487" t="s">
        <v>432</v>
      </c>
      <c r="B56" s="142"/>
      <c r="C56" s="143" t="s">
        <v>511</v>
      </c>
      <c r="D56" s="175"/>
      <c r="E56" s="143" t="s">
        <v>513</v>
      </c>
      <c r="F56" s="142"/>
      <c r="G56" s="140"/>
      <c r="H56" s="190"/>
      <c r="I56" s="143"/>
      <c r="J56" s="175"/>
      <c r="K56" s="459" t="s">
        <v>510</v>
      </c>
      <c r="L56" s="142"/>
      <c r="M56" s="140"/>
    </row>
    <row r="57" spans="1:22" s="127" customFormat="1" ht="36" hidden="1" customHeight="1">
      <c r="A57" s="487" t="s">
        <v>507</v>
      </c>
      <c r="B57" s="142"/>
      <c r="C57" s="140"/>
      <c r="D57" s="142"/>
      <c r="E57" s="104"/>
      <c r="F57" s="142"/>
      <c r="G57" s="140"/>
      <c r="H57" s="142"/>
      <c r="I57" s="140"/>
      <c r="J57" s="142"/>
      <c r="K57" s="437" t="s">
        <v>427</v>
      </c>
      <c r="L57" s="142"/>
      <c r="M57" s="140"/>
    </row>
    <row r="58" spans="1:22" s="127" customFormat="1" ht="36" customHeight="1">
      <c r="A58" s="487" t="s">
        <v>153</v>
      </c>
      <c r="B58" s="142"/>
      <c r="C58" s="140"/>
      <c r="D58" s="165"/>
      <c r="E58" s="437" t="s">
        <v>430</v>
      </c>
      <c r="F58" s="142"/>
      <c r="G58" s="140"/>
      <c r="H58" s="142"/>
      <c r="I58" s="140"/>
      <c r="J58" s="142"/>
      <c r="K58" s="140"/>
      <c r="L58" s="165"/>
      <c r="M58" s="140"/>
    </row>
    <row r="59" spans="1:22" s="127" customFormat="1" ht="36" customHeight="1">
      <c r="A59" s="183" t="s">
        <v>138</v>
      </c>
      <c r="B59" s="142"/>
      <c r="C59" s="456"/>
      <c r="D59" s="174"/>
      <c r="E59" s="104" t="s">
        <v>540</v>
      </c>
      <c r="F59" s="174"/>
      <c r="G59" s="104" t="s">
        <v>540</v>
      </c>
      <c r="H59" s="142"/>
      <c r="I59" s="140"/>
      <c r="J59" s="174"/>
      <c r="K59" s="133"/>
      <c r="L59" s="142"/>
      <c r="M59" s="140"/>
    </row>
    <row r="60" spans="1:22" s="127" customFormat="1" ht="36" customHeight="1">
      <c r="A60" s="183" t="s">
        <v>110</v>
      </c>
      <c r="B60" s="175"/>
      <c r="C60" s="456"/>
      <c r="D60" s="175"/>
      <c r="E60" s="140"/>
      <c r="F60" s="165"/>
      <c r="G60" s="465" t="s">
        <v>538</v>
      </c>
      <c r="H60" s="175"/>
      <c r="I60" s="104"/>
      <c r="J60" s="175"/>
      <c r="K60" s="465"/>
      <c r="L60" s="142"/>
      <c r="M60" s="168"/>
    </row>
    <row r="61" spans="1:22" s="127" customFormat="1" ht="50.25" customHeight="1">
      <c r="A61" s="183" t="s">
        <v>111</v>
      </c>
      <c r="B61" s="174"/>
      <c r="C61" s="465" t="s">
        <v>534</v>
      </c>
      <c r="D61" s="174"/>
      <c r="E61" s="465" t="s">
        <v>537</v>
      </c>
      <c r="F61" s="142"/>
      <c r="G61" s="465"/>
      <c r="H61" s="142"/>
      <c r="I61" s="104"/>
      <c r="J61" s="142"/>
      <c r="K61" s="465" t="s">
        <v>534</v>
      </c>
      <c r="L61" s="142"/>
      <c r="M61" s="140"/>
    </row>
    <row r="62" spans="1:22" s="127" customFormat="1" ht="36" customHeight="1">
      <c r="A62" s="488" t="s">
        <v>495</v>
      </c>
      <c r="B62" s="184"/>
      <c r="C62" s="456"/>
      <c r="D62" s="174"/>
      <c r="E62" s="104" t="s">
        <v>541</v>
      </c>
      <c r="F62" s="175"/>
      <c r="G62" s="104" t="s">
        <v>541</v>
      </c>
      <c r="H62" s="174"/>
      <c r="I62" s="104" t="s">
        <v>542</v>
      </c>
      <c r="J62" s="180"/>
      <c r="K62" s="104"/>
      <c r="L62" s="142"/>
      <c r="M62" s="168"/>
    </row>
    <row r="63" spans="1:22" s="127" customFormat="1" ht="18" customHeight="1">
      <c r="A63" s="488" t="s">
        <v>494</v>
      </c>
      <c r="B63" s="176"/>
      <c r="C63" s="132"/>
      <c r="D63" s="177"/>
      <c r="E63" s="103"/>
      <c r="F63" s="139"/>
      <c r="G63" s="134"/>
      <c r="H63" s="139"/>
      <c r="I63" s="104"/>
      <c r="J63" s="139"/>
      <c r="K63" s="104"/>
      <c r="L63" s="139"/>
      <c r="M63" s="168"/>
    </row>
    <row r="64" spans="1:22" s="127" customFormat="1" ht="57.75" customHeight="1">
      <c r="A64" s="488" t="s">
        <v>114</v>
      </c>
      <c r="B64" s="142"/>
      <c r="C64" s="466" t="s">
        <v>326</v>
      </c>
      <c r="D64" s="179"/>
      <c r="E64" s="472" t="s">
        <v>615</v>
      </c>
      <c r="F64" s="184"/>
      <c r="G64" s="472" t="s">
        <v>616</v>
      </c>
      <c r="H64" s="184"/>
      <c r="I64" s="104"/>
      <c r="J64" s="180"/>
      <c r="K64" s="104"/>
      <c r="L64" s="142"/>
      <c r="M64" s="168"/>
    </row>
    <row r="65" spans="1:13" s="127" customFormat="1" ht="72" customHeight="1">
      <c r="A65" s="488" t="s">
        <v>496</v>
      </c>
      <c r="B65" s="139"/>
      <c r="C65" s="467" t="s">
        <v>300</v>
      </c>
      <c r="D65" s="176"/>
      <c r="E65" s="467" t="s">
        <v>548</v>
      </c>
      <c r="F65" s="139"/>
      <c r="G65" s="468" t="s">
        <v>301</v>
      </c>
      <c r="H65" s="177"/>
      <c r="I65" s="467" t="s">
        <v>300</v>
      </c>
      <c r="J65" s="139"/>
      <c r="K65" s="103"/>
      <c r="L65" s="142"/>
      <c r="M65" s="101"/>
    </row>
    <row r="66" spans="1:13" s="169" customFormat="1" ht="36" customHeight="1">
      <c r="A66" s="489" t="s">
        <v>112</v>
      </c>
      <c r="B66" s="165"/>
      <c r="C66" s="138" t="s">
        <v>517</v>
      </c>
      <c r="D66" s="185"/>
      <c r="E66" s="131"/>
      <c r="F66" s="167"/>
      <c r="G66" s="460" t="s">
        <v>525</v>
      </c>
      <c r="H66" s="165"/>
      <c r="I66" s="460" t="s">
        <v>524</v>
      </c>
      <c r="J66" s="167"/>
      <c r="K66" s="138" t="s">
        <v>518</v>
      </c>
      <c r="L66" s="167"/>
      <c r="M66" s="140"/>
    </row>
    <row r="67" spans="1:13" s="169" customFormat="1" ht="35.25" customHeight="1">
      <c r="A67" s="489" t="s">
        <v>113</v>
      </c>
      <c r="B67" s="190"/>
      <c r="C67" s="457"/>
      <c r="D67" s="154"/>
      <c r="E67" s="465" t="s">
        <v>535</v>
      </c>
      <c r="F67" s="175"/>
      <c r="G67" s="131"/>
      <c r="H67" s="175"/>
      <c r="I67" s="465" t="s">
        <v>534</v>
      </c>
      <c r="J67" s="154"/>
      <c r="K67" s="103"/>
      <c r="L67" s="154"/>
      <c r="M67" s="103"/>
    </row>
    <row r="68" spans="1:13" s="169" customFormat="1" ht="117.75" customHeight="1">
      <c r="A68" s="489" t="s">
        <v>139</v>
      </c>
      <c r="B68" s="172"/>
      <c r="C68" s="150" t="s">
        <v>425</v>
      </c>
      <c r="D68" s="139"/>
      <c r="E68" s="150" t="s">
        <v>719</v>
      </c>
      <c r="F68" s="171"/>
      <c r="G68" s="150" t="s">
        <v>718</v>
      </c>
      <c r="H68" s="139"/>
      <c r="I68" s="150" t="s">
        <v>720</v>
      </c>
      <c r="J68" s="171"/>
      <c r="K68" s="150" t="s">
        <v>721</v>
      </c>
      <c r="L68" s="171"/>
      <c r="M68" s="103"/>
    </row>
    <row r="69" spans="1:13" s="364" customFormat="1" ht="44.25" customHeight="1">
      <c r="A69" s="487" t="s">
        <v>549</v>
      </c>
      <c r="B69" s="165"/>
      <c r="C69" s="468" t="s">
        <v>301</v>
      </c>
      <c r="D69" s="165"/>
      <c r="E69" s="468" t="s">
        <v>550</v>
      </c>
      <c r="F69" s="165"/>
      <c r="G69" s="477" t="s">
        <v>558</v>
      </c>
      <c r="H69" s="165"/>
      <c r="I69" s="477"/>
      <c r="J69" s="165"/>
      <c r="K69" s="477" t="s">
        <v>555</v>
      </c>
      <c r="L69" s="165"/>
      <c r="M69" s="101"/>
    </row>
    <row r="70" spans="1:13" s="364" customFormat="1" ht="53.25" customHeight="1">
      <c r="A70" s="487" t="s">
        <v>147</v>
      </c>
      <c r="B70" s="367"/>
      <c r="C70" s="472" t="s">
        <v>325</v>
      </c>
      <c r="D70" s="165"/>
      <c r="E70" s="466" t="s">
        <v>612</v>
      </c>
      <c r="F70" s="165"/>
      <c r="G70" s="101" t="s">
        <v>781</v>
      </c>
      <c r="H70" s="165"/>
      <c r="I70" s="366"/>
      <c r="J70" s="165"/>
      <c r="K70" s="472" t="s">
        <v>780</v>
      </c>
      <c r="L70" s="367"/>
      <c r="M70" s="101"/>
    </row>
    <row r="71" spans="1:13" s="364" customFormat="1" ht="36" customHeight="1">
      <c r="A71" s="487" t="s">
        <v>324</v>
      </c>
      <c r="B71" s="165"/>
      <c r="C71" s="101"/>
      <c r="D71" s="165"/>
      <c r="E71" s="101"/>
      <c r="F71" s="165"/>
      <c r="G71" s="101"/>
      <c r="H71" s="165"/>
      <c r="I71" s="472" t="s">
        <v>325</v>
      </c>
      <c r="J71" s="165"/>
      <c r="K71" s="466" t="s">
        <v>326</v>
      </c>
      <c r="L71" s="165"/>
      <c r="M71" s="101"/>
    </row>
    <row r="72" spans="1:13" s="364" customFormat="1" ht="36" customHeight="1">
      <c r="A72" s="487" t="s">
        <v>556</v>
      </c>
      <c r="B72" s="165"/>
      <c r="C72" s="101"/>
      <c r="D72" s="165"/>
      <c r="E72" s="477" t="s">
        <v>557</v>
      </c>
      <c r="F72" s="165"/>
      <c r="G72" s="101"/>
      <c r="H72" s="165"/>
      <c r="I72" s="477" t="s">
        <v>555</v>
      </c>
      <c r="J72" s="165"/>
      <c r="K72" s="466"/>
      <c r="L72" s="165"/>
      <c r="M72" s="101"/>
    </row>
    <row r="73" spans="1:13" s="364" customFormat="1" ht="57.75" customHeight="1">
      <c r="A73" s="487" t="s">
        <v>298</v>
      </c>
      <c r="B73" s="165"/>
      <c r="C73" s="101"/>
      <c r="D73" s="165"/>
      <c r="E73" s="101" t="s">
        <v>551</v>
      </c>
      <c r="F73" s="165"/>
      <c r="G73" s="468"/>
      <c r="H73" s="165"/>
      <c r="I73" s="467" t="s">
        <v>300</v>
      </c>
      <c r="J73" s="165"/>
      <c r="K73" s="468" t="s">
        <v>301</v>
      </c>
      <c r="L73" s="165"/>
      <c r="M73" s="101"/>
    </row>
    <row r="74" spans="1:13" s="364" customFormat="1" ht="36" customHeight="1">
      <c r="A74" s="487" t="s">
        <v>115</v>
      </c>
      <c r="B74" s="365"/>
      <c r="C74" s="477" t="s">
        <v>555</v>
      </c>
      <c r="D74" s="165"/>
      <c r="E74" s="477" t="s">
        <v>679</v>
      </c>
      <c r="F74" s="365"/>
      <c r="G74" s="101"/>
      <c r="H74" s="165"/>
      <c r="I74" s="366"/>
      <c r="J74" s="165"/>
      <c r="K74" s="101"/>
      <c r="L74" s="165"/>
      <c r="M74" s="101"/>
    </row>
    <row r="75" spans="1:13" s="364" customFormat="1" ht="36" customHeight="1">
      <c r="A75" s="487" t="s">
        <v>547</v>
      </c>
      <c r="B75" s="365"/>
      <c r="C75" s="101"/>
      <c r="D75" s="165"/>
      <c r="E75" s="366"/>
      <c r="F75" s="365"/>
      <c r="G75" s="101"/>
      <c r="H75" s="165"/>
      <c r="I75" s="366"/>
      <c r="J75" s="165"/>
      <c r="K75" s="466" t="s">
        <v>545</v>
      </c>
      <c r="L75" s="165"/>
      <c r="M75" s="466" t="s">
        <v>546</v>
      </c>
    </row>
    <row r="76" spans="1:13" s="364" customFormat="1" ht="36" customHeight="1">
      <c r="A76" s="487" t="s">
        <v>543</v>
      </c>
      <c r="B76" s="165"/>
      <c r="C76" s="466" t="s">
        <v>542</v>
      </c>
      <c r="D76" s="165"/>
      <c r="E76" s="101"/>
      <c r="F76" s="165"/>
      <c r="G76" s="101"/>
      <c r="H76" s="165"/>
      <c r="I76" s="101"/>
      <c r="J76" s="165"/>
      <c r="K76" s="466" t="s">
        <v>544</v>
      </c>
      <c r="L76" s="165"/>
      <c r="M76" s="101"/>
    </row>
    <row r="77" spans="1:13" s="364" customFormat="1" ht="18" hidden="1" customHeight="1">
      <c r="A77" s="482" t="s">
        <v>586</v>
      </c>
      <c r="B77" s="165"/>
      <c r="C77" s="484"/>
      <c r="D77" s="165"/>
      <c r="E77" s="101"/>
      <c r="F77" s="165"/>
      <c r="G77" s="101"/>
      <c r="H77" s="165"/>
      <c r="I77" s="101"/>
      <c r="J77" s="165"/>
      <c r="K77" s="466"/>
      <c r="L77" s="165"/>
      <c r="M77" s="101"/>
    </row>
    <row r="78" spans="1:13" s="364" customFormat="1" ht="18" hidden="1" customHeight="1">
      <c r="A78" s="482" t="s">
        <v>496</v>
      </c>
      <c r="B78" s="165"/>
      <c r="C78" s="484"/>
      <c r="D78" s="165"/>
      <c r="E78" s="101"/>
      <c r="F78" s="165"/>
      <c r="G78" s="101"/>
      <c r="H78" s="165"/>
      <c r="I78" s="101"/>
      <c r="J78" s="165"/>
      <c r="K78" s="466"/>
      <c r="L78" s="165"/>
      <c r="M78" s="101"/>
    </row>
    <row r="79" spans="1:13" s="127" customFormat="1" ht="18" hidden="1" customHeight="1">
      <c r="A79" s="482" t="s">
        <v>134</v>
      </c>
      <c r="B79" s="130"/>
      <c r="C79" s="483"/>
      <c r="D79" s="154"/>
      <c r="E79" s="132"/>
      <c r="F79" s="130"/>
      <c r="G79" s="134"/>
      <c r="H79" s="130"/>
      <c r="I79" s="133"/>
      <c r="J79" s="130"/>
      <c r="K79" s="150"/>
      <c r="L79" s="130"/>
      <c r="M79" s="134"/>
    </row>
    <row r="80" spans="1:13" s="127" customFormat="1" ht="18" hidden="1" customHeight="1">
      <c r="A80" s="482" t="s">
        <v>149</v>
      </c>
      <c r="B80" s="174"/>
      <c r="C80" s="451"/>
      <c r="D80" s="174"/>
      <c r="E80" s="104"/>
      <c r="F80" s="185"/>
      <c r="G80" s="140"/>
      <c r="H80" s="185"/>
      <c r="I80" s="104"/>
      <c r="J80" s="142"/>
      <c r="K80" s="133"/>
      <c r="L80" s="142"/>
      <c r="M80" s="140"/>
    </row>
    <row r="81" spans="1:13" s="127" customFormat="1" ht="18" hidden="1" customHeight="1">
      <c r="A81" s="482" t="s">
        <v>136</v>
      </c>
      <c r="B81" s="165"/>
      <c r="C81" s="483"/>
      <c r="D81" s="130"/>
      <c r="E81" s="132"/>
      <c r="F81" s="171"/>
      <c r="G81" s="134"/>
      <c r="H81" s="130"/>
      <c r="I81" s="133"/>
      <c r="J81" s="130"/>
      <c r="K81" s="150"/>
      <c r="L81" s="130"/>
      <c r="M81" s="134"/>
    </row>
    <row r="82" spans="1:13" s="127" customFormat="1" ht="18" hidden="1" customHeight="1">
      <c r="A82" s="482" t="s">
        <v>154</v>
      </c>
      <c r="B82" s="180"/>
      <c r="C82" s="137"/>
      <c r="D82" s="130"/>
      <c r="E82" s="150"/>
      <c r="F82" s="180"/>
      <c r="G82" s="150"/>
      <c r="H82" s="130"/>
      <c r="I82" s="150"/>
      <c r="J82" s="180"/>
      <c r="K82" s="134"/>
      <c r="L82" s="130"/>
      <c r="M82" s="134"/>
    </row>
    <row r="83" spans="1:13" s="127" customFormat="1" ht="18" hidden="1" customHeight="1">
      <c r="A83" s="482" t="s">
        <v>135</v>
      </c>
      <c r="B83" s="147"/>
      <c r="C83" s="483"/>
      <c r="D83" s="147"/>
      <c r="E83" s="132"/>
      <c r="F83" s="130"/>
      <c r="G83" s="134"/>
      <c r="H83" s="130"/>
      <c r="I83" s="133"/>
      <c r="J83" s="130"/>
      <c r="K83" s="150"/>
      <c r="L83" s="130"/>
      <c r="M83" s="134"/>
    </row>
    <row r="84" spans="1:13" s="127" customFormat="1" ht="18" hidden="1" customHeight="1">
      <c r="A84" s="482" t="s">
        <v>156</v>
      </c>
      <c r="B84" s="130"/>
      <c r="C84" s="450"/>
      <c r="D84" s="165"/>
      <c r="E84" s="136"/>
      <c r="F84" s="165"/>
      <c r="G84" s="135"/>
      <c r="H84" s="165"/>
      <c r="I84" s="136"/>
      <c r="J84" s="165"/>
      <c r="K84" s="131"/>
      <c r="L84" s="165"/>
      <c r="M84" s="131"/>
    </row>
    <row r="85" spans="1:13" s="127" customFormat="1" ht="18" hidden="1" customHeight="1">
      <c r="A85" s="482" t="s">
        <v>587</v>
      </c>
      <c r="B85" s="130"/>
      <c r="C85" s="450"/>
      <c r="D85" s="165"/>
      <c r="E85" s="136"/>
      <c r="F85" s="165"/>
      <c r="G85" s="135"/>
      <c r="H85" s="165"/>
      <c r="I85" s="136"/>
      <c r="J85" s="165"/>
      <c r="K85" s="131"/>
      <c r="L85" s="165"/>
      <c r="M85" s="131"/>
    </row>
    <row r="86" spans="1:13" s="127" customFormat="1" ht="18" hidden="1" customHeight="1">
      <c r="A86" s="482" t="s">
        <v>157</v>
      </c>
      <c r="B86" s="174"/>
      <c r="C86" s="451"/>
      <c r="D86" s="174"/>
      <c r="E86" s="104"/>
      <c r="F86" s="139"/>
      <c r="G86" s="140"/>
      <c r="H86" s="142"/>
      <c r="I86" s="104"/>
      <c r="J86" s="142"/>
      <c r="K86" s="133"/>
      <c r="L86" s="139"/>
      <c r="M86" s="140"/>
    </row>
    <row r="87" spans="1:13" s="127" customFormat="1" ht="18" hidden="1" customHeight="1">
      <c r="A87" s="482" t="s">
        <v>159</v>
      </c>
      <c r="B87" s="147"/>
      <c r="C87" s="483"/>
      <c r="D87" s="130"/>
      <c r="E87" s="132"/>
      <c r="F87" s="172"/>
      <c r="G87" s="134"/>
      <c r="H87" s="147"/>
      <c r="I87" s="133"/>
      <c r="J87" s="130"/>
      <c r="K87" s="149"/>
      <c r="L87" s="130"/>
      <c r="M87" s="134"/>
    </row>
    <row r="88" spans="1:13" s="127" customFormat="1" ht="18" hidden="1" customHeight="1">
      <c r="A88" s="482" t="s">
        <v>137</v>
      </c>
      <c r="B88" s="130"/>
      <c r="C88" s="483"/>
      <c r="D88" s="130"/>
      <c r="E88" s="132"/>
      <c r="F88" s="172"/>
      <c r="G88" s="134"/>
      <c r="H88" s="180"/>
      <c r="I88" s="133"/>
      <c r="J88" s="130"/>
      <c r="K88" s="149"/>
      <c r="L88" s="130"/>
      <c r="M88" s="134"/>
    </row>
    <row r="89" spans="1:13" s="127" customFormat="1" ht="18" hidden="1" customHeight="1">
      <c r="A89" s="482" t="s">
        <v>155</v>
      </c>
      <c r="B89" s="147"/>
      <c r="C89" s="150"/>
      <c r="D89" s="180"/>
      <c r="E89" s="132"/>
      <c r="F89" s="172"/>
      <c r="G89" s="134"/>
      <c r="H89" s="180"/>
      <c r="I89" s="133"/>
      <c r="J89" s="180"/>
      <c r="K89" s="149"/>
      <c r="L89" s="180"/>
      <c r="M89" s="134"/>
    </row>
    <row r="90" spans="1:13" s="127" customFormat="1" ht="18" hidden="1" customHeight="1">
      <c r="A90" s="482" t="s">
        <v>588</v>
      </c>
      <c r="B90" s="130"/>
      <c r="C90" s="150"/>
      <c r="D90" s="130"/>
      <c r="E90" s="132"/>
      <c r="F90" s="172"/>
      <c r="G90" s="134"/>
      <c r="H90" s="180"/>
      <c r="I90" s="133"/>
      <c r="J90" s="130"/>
      <c r="K90" s="149"/>
      <c r="L90" s="130"/>
      <c r="M90" s="134"/>
    </row>
    <row r="91" spans="1:13" ht="18" customHeight="1"/>
    <row r="92" spans="1:13" ht="36.75" customHeight="1">
      <c r="A92" s="163"/>
      <c r="F92" s="163"/>
      <c r="G92" s="163"/>
      <c r="H92" s="782" t="s">
        <v>25</v>
      </c>
      <c r="I92" s="782"/>
      <c r="J92" s="782"/>
      <c r="K92" s="782"/>
      <c r="L92" s="782"/>
    </row>
    <row r="93" spans="1:13" ht="18" customHeight="1">
      <c r="A93" s="163"/>
      <c r="F93" s="163"/>
      <c r="G93" s="163"/>
      <c r="J93" s="158"/>
    </row>
    <row r="94" spans="1:13" ht="18" customHeight="1">
      <c r="A94" s="163"/>
      <c r="F94" s="163"/>
      <c r="G94" s="163"/>
      <c r="J94" s="158"/>
    </row>
    <row r="95" spans="1:13" ht="18" customHeight="1">
      <c r="A95" s="163"/>
      <c r="F95" s="163"/>
      <c r="G95" s="163"/>
      <c r="J95" s="160" t="s">
        <v>27</v>
      </c>
    </row>
    <row r="96" spans="1:13" ht="18" customHeight="1">
      <c r="A96" s="163"/>
      <c r="F96" s="163"/>
      <c r="G96" s="163"/>
    </row>
    <row r="97" s="163" customFormat="1" ht="18" customHeight="1"/>
  </sheetData>
  <mergeCells count="9">
    <mergeCell ref="H92:L92"/>
    <mergeCell ref="A5:M5"/>
    <mergeCell ref="A17:A18"/>
    <mergeCell ref="B17:C17"/>
    <mergeCell ref="D17:E17"/>
    <mergeCell ref="F17:G17"/>
    <mergeCell ref="H17:I17"/>
    <mergeCell ref="J17:K17"/>
    <mergeCell ref="L17:M17"/>
  </mergeCells>
  <pageMargins left="0" right="0" top="0.5" bottom="0.5" header="0" footer="0"/>
  <pageSetup paperSize="9" orientation="landscape" r:id="rId1"/>
  <headerFooter>
    <oddFooter>&amp;C&amp;P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0CB0-A872-420A-B313-9D23634F4446}">
  <dimension ref="A1:V191"/>
  <sheetViews>
    <sheetView topLeftCell="A5" zoomScaleNormal="100" workbookViewId="0">
      <pane xSplit="1" ySplit="13" topLeftCell="B72" activePane="bottomRight" state="frozen"/>
      <selection activeCell="N61" sqref="N61"/>
      <selection pane="topRight" activeCell="N61" sqref="N61"/>
      <selection pane="bottomLeft" activeCell="N61" sqref="N61"/>
      <selection pane="bottomRight" activeCell="N74" sqref="N74"/>
    </sheetView>
  </sheetViews>
  <sheetFormatPr defaultColWidth="10.7109375" defaultRowHeight="15.95" customHeight="1"/>
  <cols>
    <col min="1" max="1" width="10.7109375" style="155"/>
    <col min="2" max="9" width="10.7109375" style="156"/>
    <col min="10" max="25" width="10.7109375" style="157"/>
    <col min="26" max="29" width="0" style="157" hidden="1" customWidth="1"/>
    <col min="30" max="16384" width="10.7109375" style="157"/>
  </cols>
  <sheetData>
    <row r="1" spans="1:22" s="93" customFormat="1" ht="18" customHeight="1">
      <c r="B1" s="109"/>
      <c r="C1" s="110" t="s">
        <v>32</v>
      </c>
      <c r="D1" s="111"/>
      <c r="E1" s="111"/>
      <c r="F1" s="111"/>
      <c r="G1" s="111"/>
      <c r="I1" s="111"/>
      <c r="J1" s="111"/>
      <c r="K1" s="112" t="s">
        <v>33</v>
      </c>
    </row>
    <row r="2" spans="1:22" s="93" customFormat="1" ht="18" customHeight="1">
      <c r="B2" s="113"/>
      <c r="C2" s="114" t="s">
        <v>34</v>
      </c>
      <c r="D2" s="115"/>
      <c r="E2" s="115"/>
      <c r="F2" s="115"/>
      <c r="G2" s="115"/>
      <c r="I2" s="115"/>
      <c r="J2" s="115"/>
      <c r="K2" s="112" t="s">
        <v>35</v>
      </c>
    </row>
    <row r="3" spans="1:22" s="93" customFormat="1" ht="18" customHeight="1">
      <c r="B3" s="116"/>
      <c r="C3" s="117" t="s">
        <v>36</v>
      </c>
      <c r="D3" s="115"/>
      <c r="E3" s="115"/>
      <c r="F3" s="115"/>
      <c r="G3" s="115"/>
      <c r="H3" s="115"/>
      <c r="I3" s="115"/>
      <c r="J3" s="115"/>
    </row>
    <row r="4" spans="1:22" s="93" customFormat="1" ht="18" customHeight="1">
      <c r="A4" s="115"/>
      <c r="B4" s="115"/>
      <c r="C4" s="115"/>
      <c r="D4" s="115"/>
      <c r="E4" s="115"/>
      <c r="F4" s="115"/>
      <c r="G4" s="115"/>
      <c r="H4" s="115"/>
      <c r="I4" s="115"/>
      <c r="M4" s="118"/>
      <c r="V4" s="93" t="s">
        <v>782</v>
      </c>
    </row>
    <row r="5" spans="1:22" s="119" customFormat="1" ht="27.75" customHeight="1">
      <c r="A5" s="785" t="s">
        <v>116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121" customFormat="1" ht="9.75" hidden="1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22" s="121" customFormat="1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22" s="121" customFormat="1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22" s="121" customFormat="1" ht="9.75" hidden="1" customHeight="1">
      <c r="A9" s="120"/>
      <c r="B9" s="120"/>
      <c r="C9" s="120"/>
      <c r="D9" s="120"/>
      <c r="E9" s="381" t="s">
        <v>636</v>
      </c>
      <c r="F9" s="120"/>
      <c r="G9" s="120"/>
      <c r="H9" s="120"/>
      <c r="I9" s="120"/>
      <c r="J9" s="120"/>
      <c r="K9" s="381"/>
      <c r="L9" s="120"/>
      <c r="M9" s="120"/>
    </row>
    <row r="10" spans="1:22" s="121" customFormat="1" ht="9.75" hidden="1" customHeight="1">
      <c r="A10" s="120"/>
      <c r="B10" s="120"/>
      <c r="C10" s="120"/>
      <c r="D10" s="120"/>
      <c r="E10" s="381"/>
      <c r="F10" s="120"/>
      <c r="G10" s="120"/>
      <c r="H10" s="120"/>
      <c r="I10" s="120"/>
      <c r="J10" s="120"/>
      <c r="K10" s="381"/>
      <c r="L10" s="120"/>
      <c r="M10" s="120"/>
    </row>
    <row r="11" spans="1:22" s="121" customFormat="1" ht="9.75" hidden="1" customHeight="1">
      <c r="A11" s="120"/>
      <c r="B11" s="120"/>
      <c r="C11" s="120"/>
      <c r="D11" s="120"/>
      <c r="E11" s="381"/>
      <c r="F11" s="120"/>
      <c r="G11" s="120"/>
      <c r="H11" s="120"/>
      <c r="I11" s="120"/>
      <c r="J11" s="120"/>
      <c r="K11" s="381"/>
      <c r="L11" s="120"/>
      <c r="M11" s="120"/>
    </row>
    <row r="12" spans="1:22" s="121" customFormat="1" ht="9.75" hidden="1" customHeight="1">
      <c r="A12" s="120"/>
      <c r="B12" s="120"/>
      <c r="C12" s="120"/>
      <c r="D12" s="120"/>
      <c r="E12" s="381"/>
      <c r="F12" s="120"/>
      <c r="G12" s="120"/>
      <c r="H12" s="120"/>
      <c r="I12" s="120"/>
      <c r="J12" s="120"/>
      <c r="K12" s="381"/>
      <c r="L12" s="120"/>
      <c r="M12" s="120"/>
    </row>
    <row r="13" spans="1:22" s="121" customFormat="1" ht="9.75" hidden="1" customHeight="1">
      <c r="A13" s="120"/>
      <c r="B13" s="120"/>
      <c r="C13" s="120"/>
      <c r="D13" s="120"/>
      <c r="E13" s="381"/>
      <c r="F13" s="120"/>
      <c r="G13" s="120"/>
      <c r="H13" s="120"/>
      <c r="I13" s="120"/>
      <c r="J13" s="120"/>
      <c r="K13" s="381"/>
      <c r="L13" s="120"/>
      <c r="M13" s="120"/>
    </row>
    <row r="14" spans="1:22" s="121" customFormat="1" ht="9.75" hidden="1" customHeight="1">
      <c r="A14" s="120"/>
      <c r="B14" s="120"/>
      <c r="C14" s="120"/>
      <c r="D14" s="120"/>
      <c r="E14" s="381"/>
      <c r="F14" s="120"/>
      <c r="G14" s="120"/>
      <c r="H14" s="120"/>
      <c r="I14" s="120"/>
      <c r="J14" s="120"/>
      <c r="K14" s="381"/>
      <c r="L14" s="120"/>
      <c r="M14" s="120"/>
    </row>
    <row r="15" spans="1:22" s="121" customFormat="1" ht="9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22" s="122" customFormat="1" ht="20.100000000000001" customHeight="1">
      <c r="A16" s="784" t="s">
        <v>37</v>
      </c>
      <c r="B16" s="784" t="s">
        <v>62</v>
      </c>
      <c r="C16" s="784"/>
      <c r="D16" s="784" t="s">
        <v>63</v>
      </c>
      <c r="E16" s="784"/>
      <c r="F16" s="784" t="s">
        <v>64</v>
      </c>
      <c r="G16" s="784"/>
      <c r="H16" s="784" t="s">
        <v>65</v>
      </c>
      <c r="I16" s="784"/>
      <c r="J16" s="784" t="s">
        <v>66</v>
      </c>
      <c r="K16" s="784"/>
      <c r="L16" s="784" t="s">
        <v>67</v>
      </c>
      <c r="M16" s="784"/>
    </row>
    <row r="17" spans="1:13" s="122" customFormat="1" ht="20.100000000000001" customHeight="1">
      <c r="A17" s="784"/>
      <c r="B17" s="123" t="s">
        <v>10</v>
      </c>
      <c r="C17" s="60" t="s">
        <v>11</v>
      </c>
      <c r="D17" s="123" t="s">
        <v>10</v>
      </c>
      <c r="E17" s="60" t="s">
        <v>11</v>
      </c>
      <c r="F17" s="123" t="s">
        <v>10</v>
      </c>
      <c r="G17" s="60" t="s">
        <v>11</v>
      </c>
      <c r="H17" s="123" t="s">
        <v>10</v>
      </c>
      <c r="I17" s="60" t="s">
        <v>11</v>
      </c>
      <c r="J17" s="123" t="s">
        <v>10</v>
      </c>
      <c r="K17" s="60" t="s">
        <v>11</v>
      </c>
      <c r="L17" s="123" t="s">
        <v>10</v>
      </c>
      <c r="M17" s="60" t="s">
        <v>11</v>
      </c>
    </row>
    <row r="18" spans="1:13" s="127" customFormat="1" ht="37.5" customHeight="1">
      <c r="A18" s="124" t="s">
        <v>422</v>
      </c>
      <c r="B18" s="185"/>
      <c r="C18" s="435" t="s">
        <v>622</v>
      </c>
      <c r="D18" s="139"/>
      <c r="E18" s="141"/>
      <c r="F18" s="139"/>
      <c r="G18" s="435" t="s">
        <v>619</v>
      </c>
      <c r="H18" s="154"/>
      <c r="I18" s="133"/>
      <c r="J18" s="190"/>
      <c r="K18" s="134"/>
      <c r="L18" s="147"/>
      <c r="M18" s="134"/>
    </row>
    <row r="19" spans="1:13" s="127" customFormat="1" ht="45.75" customHeight="1">
      <c r="A19" s="124" t="s">
        <v>423</v>
      </c>
      <c r="B19" s="185"/>
      <c r="C19" s="135"/>
      <c r="D19" s="165"/>
      <c r="E19" s="135" t="s">
        <v>672</v>
      </c>
      <c r="F19" s="165"/>
      <c r="G19" s="135" t="s">
        <v>420</v>
      </c>
      <c r="H19" s="165"/>
      <c r="I19" s="135" t="s">
        <v>620</v>
      </c>
      <c r="J19" s="190"/>
      <c r="K19" s="134"/>
      <c r="L19" s="147"/>
      <c r="M19" s="134"/>
    </row>
    <row r="20" spans="1:13" s="127" customFormat="1" ht="39.75" customHeight="1">
      <c r="A20" s="124" t="s">
        <v>424</v>
      </c>
      <c r="B20" s="172"/>
      <c r="C20" s="366" t="s">
        <v>419</v>
      </c>
      <c r="D20" s="172"/>
      <c r="E20" s="435" t="s">
        <v>624</v>
      </c>
      <c r="F20" s="171"/>
      <c r="G20" s="135" t="s">
        <v>671</v>
      </c>
      <c r="H20" s="130"/>
      <c r="I20" s="135" t="s">
        <v>421</v>
      </c>
      <c r="J20" s="171"/>
      <c r="K20" s="435" t="s">
        <v>418</v>
      </c>
      <c r="L20" s="171"/>
      <c r="M20" s="134"/>
    </row>
    <row r="21" spans="1:13" s="127" customFormat="1" ht="55.5" customHeight="1">
      <c r="A21" s="124" t="s">
        <v>68</v>
      </c>
      <c r="B21" s="171"/>
      <c r="C21" s="141"/>
      <c r="D21" s="130"/>
      <c r="E21" s="435" t="s">
        <v>630</v>
      </c>
      <c r="F21" s="172"/>
      <c r="G21" s="435" t="s">
        <v>629</v>
      </c>
      <c r="H21" s="172"/>
      <c r="I21" s="435" t="s">
        <v>628</v>
      </c>
      <c r="J21" s="172"/>
      <c r="K21" s="135" t="s">
        <v>413</v>
      </c>
      <c r="L21" s="171"/>
      <c r="M21" s="134"/>
    </row>
    <row r="22" spans="1:13" s="127" customFormat="1" ht="36" customHeight="1">
      <c r="A22" s="129" t="s">
        <v>585</v>
      </c>
      <c r="B22" s="165"/>
      <c r="C22" s="131"/>
      <c r="D22" s="165"/>
      <c r="E22" s="132"/>
      <c r="F22" s="174"/>
      <c r="G22" s="131"/>
      <c r="H22" s="171"/>
      <c r="I22" s="133"/>
      <c r="J22" s="172"/>
      <c r="K22" s="134"/>
      <c r="L22" s="172"/>
      <c r="M22" s="134"/>
    </row>
    <row r="23" spans="1:13" s="127" customFormat="1" ht="36" customHeight="1">
      <c r="A23" s="129" t="s">
        <v>516</v>
      </c>
      <c r="B23" s="165"/>
      <c r="C23" s="459" t="s">
        <v>508</v>
      </c>
      <c r="D23" s="165"/>
      <c r="E23" s="143" t="s">
        <v>511</v>
      </c>
      <c r="F23" s="174"/>
      <c r="G23" s="459" t="s">
        <v>510</v>
      </c>
      <c r="H23" s="165"/>
      <c r="I23" s="459" t="s">
        <v>510</v>
      </c>
      <c r="J23" s="165"/>
      <c r="K23" s="459" t="s">
        <v>510</v>
      </c>
      <c r="L23" s="172"/>
      <c r="M23" s="134"/>
    </row>
    <row r="24" spans="1:13" s="127" customFormat="1" ht="40.5" customHeight="1">
      <c r="A24" s="129" t="s">
        <v>762</v>
      </c>
      <c r="B24" s="165"/>
      <c r="C24" s="143" t="s">
        <v>511</v>
      </c>
      <c r="D24" s="165"/>
      <c r="E24" s="459" t="s">
        <v>510</v>
      </c>
      <c r="F24" s="174"/>
      <c r="G24" s="143" t="s">
        <v>511</v>
      </c>
      <c r="H24" s="165"/>
      <c r="I24" s="143" t="s">
        <v>511</v>
      </c>
      <c r="J24" s="165"/>
      <c r="K24" s="143" t="s">
        <v>511</v>
      </c>
      <c r="L24" s="172"/>
      <c r="M24" s="134"/>
    </row>
    <row r="25" spans="1:13" s="127" customFormat="1" ht="56.25" customHeight="1">
      <c r="A25" s="129" t="s">
        <v>480</v>
      </c>
      <c r="B25" s="130"/>
      <c r="C25" s="435" t="s">
        <v>457</v>
      </c>
      <c r="D25" s="165"/>
      <c r="E25" s="135"/>
      <c r="F25" s="165"/>
      <c r="G25" s="135" t="s">
        <v>460</v>
      </c>
      <c r="H25" s="165"/>
      <c r="I25" s="435" t="s">
        <v>491</v>
      </c>
      <c r="J25" s="165"/>
      <c r="K25" s="140" t="s">
        <v>464</v>
      </c>
      <c r="L25" s="172"/>
      <c r="M25" s="140" t="s">
        <v>570</v>
      </c>
    </row>
    <row r="26" spans="1:13" s="127" customFormat="1" ht="37.5" customHeight="1">
      <c r="A26" s="129" t="s">
        <v>479</v>
      </c>
      <c r="B26" s="130"/>
      <c r="C26" s="435"/>
      <c r="D26" s="165"/>
      <c r="E26" s="131" t="s">
        <v>476</v>
      </c>
      <c r="F26" s="165"/>
      <c r="G26" s="135"/>
      <c r="H26" s="165"/>
      <c r="I26" s="131"/>
      <c r="J26" s="165"/>
      <c r="K26" s="140"/>
      <c r="L26" s="172"/>
      <c r="M26" s="131"/>
    </row>
    <row r="27" spans="1:13" s="127" customFormat="1" ht="56.25" customHeight="1">
      <c r="A27" s="129" t="s">
        <v>163</v>
      </c>
      <c r="B27" s="165"/>
      <c r="C27" s="435"/>
      <c r="D27" s="165"/>
      <c r="E27" s="435" t="s">
        <v>487</v>
      </c>
      <c r="F27" s="165"/>
      <c r="G27" s="131" t="s">
        <v>485</v>
      </c>
      <c r="H27" s="165"/>
      <c r="I27" s="435" t="s">
        <v>463</v>
      </c>
      <c r="J27" s="165"/>
      <c r="K27" s="135"/>
      <c r="L27" s="165"/>
      <c r="M27" s="140"/>
    </row>
    <row r="28" spans="1:13" s="127" customFormat="1" ht="36.75" customHeight="1">
      <c r="A28" s="129" t="s">
        <v>453</v>
      </c>
      <c r="B28" s="130"/>
      <c r="C28" s="131" t="s">
        <v>476</v>
      </c>
      <c r="D28" s="165"/>
      <c r="E28" s="135" t="s">
        <v>486</v>
      </c>
      <c r="F28" s="165"/>
      <c r="G28" s="135"/>
      <c r="H28" s="165"/>
      <c r="I28" s="131"/>
      <c r="J28" s="165"/>
      <c r="K28" s="131" t="s">
        <v>477</v>
      </c>
      <c r="L28" s="172"/>
      <c r="M28" s="131" t="s">
        <v>572</v>
      </c>
    </row>
    <row r="29" spans="1:13" s="127" customFormat="1" ht="36" customHeight="1">
      <c r="A29" s="129" t="s">
        <v>475</v>
      </c>
      <c r="B29" s="165"/>
      <c r="C29" s="140"/>
      <c r="D29" s="185"/>
      <c r="E29" s="435"/>
      <c r="F29" s="167"/>
      <c r="G29" s="435"/>
      <c r="H29" s="165"/>
      <c r="I29" s="131" t="s">
        <v>478</v>
      </c>
      <c r="J29" s="167"/>
      <c r="K29" s="131" t="s">
        <v>474</v>
      </c>
      <c r="L29" s="167"/>
      <c r="M29" s="140"/>
    </row>
    <row r="30" spans="1:13" s="127" customFormat="1" ht="36" customHeight="1">
      <c r="A30" s="129" t="s">
        <v>472</v>
      </c>
      <c r="B30" s="130"/>
      <c r="C30" s="140" t="s">
        <v>465</v>
      </c>
      <c r="D30" s="165"/>
      <c r="E30" s="135"/>
      <c r="F30" s="165"/>
      <c r="G30" s="135"/>
      <c r="H30" s="165"/>
      <c r="I30" s="140"/>
      <c r="J30" s="165"/>
      <c r="K30" s="135"/>
      <c r="L30" s="165"/>
      <c r="M30" s="140" t="s">
        <v>571</v>
      </c>
    </row>
    <row r="31" spans="1:13" s="127" customFormat="1" ht="54.75" customHeight="1">
      <c r="A31" s="129" t="s">
        <v>473</v>
      </c>
      <c r="B31" s="130"/>
      <c r="C31" s="435"/>
      <c r="D31" s="165"/>
      <c r="E31" s="435" t="s">
        <v>471</v>
      </c>
      <c r="F31" s="165"/>
      <c r="G31" s="435" t="s">
        <v>461</v>
      </c>
      <c r="H31" s="165"/>
      <c r="I31" s="135" t="s">
        <v>462</v>
      </c>
      <c r="J31" s="165"/>
      <c r="K31" s="135"/>
      <c r="L31" s="165"/>
      <c r="M31" s="140"/>
    </row>
    <row r="32" spans="1:13" s="127" customFormat="1" ht="36" customHeight="1">
      <c r="A32" s="129" t="s">
        <v>70</v>
      </c>
      <c r="B32" s="175"/>
      <c r="C32" s="143"/>
      <c r="D32" s="175"/>
      <c r="E32" s="153" t="s">
        <v>500</v>
      </c>
      <c r="F32" s="175"/>
      <c r="G32" s="143"/>
      <c r="H32" s="147"/>
      <c r="I32" s="153" t="s">
        <v>501</v>
      </c>
      <c r="J32" s="142"/>
      <c r="K32" s="143"/>
      <c r="L32" s="147"/>
      <c r="M32" s="143"/>
    </row>
    <row r="33" spans="1:22" s="127" customFormat="1" ht="36" customHeight="1">
      <c r="A33" s="129" t="s">
        <v>71</v>
      </c>
      <c r="B33" s="147"/>
      <c r="C33" s="153" t="s">
        <v>763</v>
      </c>
      <c r="D33" s="152"/>
      <c r="E33" s="153" t="s">
        <v>499</v>
      </c>
      <c r="F33" s="152"/>
      <c r="G33" s="153" t="s">
        <v>498</v>
      </c>
      <c r="H33" s="152"/>
      <c r="I33" s="153" t="s">
        <v>502</v>
      </c>
      <c r="J33" s="152"/>
      <c r="K33" s="153" t="s">
        <v>498</v>
      </c>
      <c r="L33" s="142"/>
      <c r="M33" s="143"/>
    </row>
    <row r="34" spans="1:22" s="127" customFormat="1" ht="18" customHeight="1">
      <c r="A34" s="189" t="s">
        <v>148</v>
      </c>
      <c r="B34" s="139"/>
      <c r="C34" s="144"/>
      <c r="D34" s="139"/>
      <c r="E34" s="104"/>
      <c r="F34" s="125"/>
      <c r="G34" s="144"/>
      <c r="H34" s="139"/>
      <c r="I34" s="144"/>
      <c r="J34" s="139"/>
      <c r="K34" s="144"/>
      <c r="L34" s="125"/>
      <c r="M34" s="134"/>
    </row>
    <row r="35" spans="1:22" s="127" customFormat="1" ht="36" customHeight="1">
      <c r="A35" s="189" t="s">
        <v>72</v>
      </c>
      <c r="B35" s="139"/>
      <c r="C35" s="137"/>
      <c r="D35" s="130"/>
      <c r="E35" s="138" t="s">
        <v>519</v>
      </c>
      <c r="F35" s="130"/>
      <c r="G35" s="144"/>
      <c r="H35" s="130"/>
      <c r="I35" s="138" t="s">
        <v>520</v>
      </c>
      <c r="J35" s="139"/>
      <c r="K35" s="144"/>
      <c r="L35" s="125"/>
      <c r="M35" s="134"/>
    </row>
    <row r="36" spans="1:22" s="127" customFormat="1" ht="18" customHeight="1">
      <c r="A36" s="189" t="s">
        <v>73</v>
      </c>
      <c r="B36" s="139"/>
      <c r="C36" s="132"/>
      <c r="D36" s="125"/>
      <c r="E36" s="144"/>
      <c r="F36" s="125"/>
      <c r="G36" s="134"/>
      <c r="H36" s="125"/>
      <c r="I36" s="104"/>
      <c r="J36" s="125"/>
      <c r="K36" s="133"/>
      <c r="L36" s="125"/>
      <c r="M36" s="134"/>
    </row>
    <row r="37" spans="1:22" s="127" customFormat="1" ht="18" customHeight="1">
      <c r="A37" s="189" t="s">
        <v>74</v>
      </c>
      <c r="B37" s="125"/>
      <c r="C37" s="132"/>
      <c r="D37" s="125"/>
      <c r="E37" s="104"/>
      <c r="F37" s="125"/>
      <c r="G37" s="134"/>
      <c r="H37" s="125"/>
      <c r="I37" s="144"/>
      <c r="J37" s="125"/>
      <c r="K37" s="133"/>
      <c r="L37" s="125"/>
      <c r="M37" s="134"/>
    </row>
    <row r="38" spans="1:22" s="127" customFormat="1" ht="36" customHeight="1">
      <c r="A38" s="189" t="s">
        <v>75</v>
      </c>
      <c r="B38" s="125"/>
      <c r="C38" s="132"/>
      <c r="D38" s="125"/>
      <c r="E38" s="138"/>
      <c r="F38" s="125"/>
      <c r="G38" s="138" t="s">
        <v>519</v>
      </c>
      <c r="H38" s="125"/>
      <c r="I38" s="138" t="s">
        <v>521</v>
      </c>
      <c r="J38" s="125"/>
      <c r="K38" s="138" t="s">
        <v>522</v>
      </c>
      <c r="L38" s="125"/>
      <c r="M38" s="134"/>
    </row>
    <row r="39" spans="1:22" s="127" customFormat="1" ht="46.5" customHeight="1">
      <c r="A39" s="129" t="s">
        <v>76</v>
      </c>
      <c r="B39" s="185"/>
      <c r="C39" s="463" t="s">
        <v>533</v>
      </c>
      <c r="D39" s="125"/>
      <c r="E39" s="463"/>
      <c r="F39" s="142"/>
      <c r="G39" s="463" t="s">
        <v>756</v>
      </c>
      <c r="H39" s="185"/>
      <c r="I39" s="463" t="s">
        <v>726</v>
      </c>
      <c r="J39" s="125"/>
      <c r="K39" s="460" t="s">
        <v>524</v>
      </c>
      <c r="L39" s="125"/>
      <c r="M39" s="134"/>
    </row>
    <row r="40" spans="1:22" s="127" customFormat="1" ht="56.25" customHeight="1">
      <c r="A40" s="129" t="s">
        <v>77</v>
      </c>
      <c r="B40" s="125"/>
      <c r="C40" s="460" t="s">
        <v>524</v>
      </c>
      <c r="D40" s="125"/>
      <c r="E40" s="463" t="s">
        <v>760</v>
      </c>
      <c r="F40" s="125"/>
      <c r="G40" s="460" t="s">
        <v>528</v>
      </c>
      <c r="H40" s="125"/>
      <c r="I40" s="145"/>
      <c r="J40" s="125"/>
      <c r="K40" s="463" t="s">
        <v>725</v>
      </c>
      <c r="L40" s="125"/>
      <c r="M40" s="134"/>
    </row>
    <row r="41" spans="1:22" s="127" customFormat="1" ht="36" customHeight="1">
      <c r="A41" s="129" t="s">
        <v>78</v>
      </c>
      <c r="B41" s="146"/>
      <c r="C41" s="103"/>
      <c r="D41" s="147"/>
      <c r="E41" s="465" t="s">
        <v>539</v>
      </c>
      <c r="F41" s="147"/>
      <c r="G41" s="465"/>
      <c r="H41" s="147"/>
      <c r="I41" s="148"/>
      <c r="J41" s="147"/>
      <c r="K41" s="465" t="s">
        <v>534</v>
      </c>
      <c r="L41" s="146"/>
      <c r="M41" s="140"/>
    </row>
    <row r="42" spans="1:22" s="127" customFormat="1" ht="36" customHeight="1">
      <c r="A42" s="129" t="s">
        <v>79</v>
      </c>
      <c r="B42" s="142"/>
      <c r="C42" s="465" t="s">
        <v>534</v>
      </c>
      <c r="D42" s="142"/>
      <c r="E42" s="465" t="s">
        <v>536</v>
      </c>
      <c r="F42" s="174"/>
      <c r="G42" s="465" t="s">
        <v>764</v>
      </c>
      <c r="H42" s="142"/>
      <c r="I42" s="104"/>
      <c r="J42" s="142"/>
      <c r="K42" s="140"/>
      <c r="L42" s="142"/>
      <c r="M42" s="140"/>
    </row>
    <row r="43" spans="1:22" s="127" customFormat="1" ht="36" customHeight="1">
      <c r="A43" s="129" t="s">
        <v>80</v>
      </c>
      <c r="B43" s="142"/>
      <c r="C43" s="132"/>
      <c r="D43" s="174"/>
      <c r="E43" s="466" t="s">
        <v>540</v>
      </c>
      <c r="F43" s="167"/>
      <c r="G43" s="466" t="s">
        <v>540</v>
      </c>
      <c r="H43" s="185"/>
      <c r="I43" s="140"/>
      <c r="J43" s="174"/>
      <c r="K43" s="133"/>
      <c r="L43" s="142"/>
      <c r="M43" s="140"/>
    </row>
    <row r="44" spans="1:22" s="127" customFormat="1" ht="43.5" customHeight="1">
      <c r="A44" s="129" t="s">
        <v>81</v>
      </c>
      <c r="B44" s="167"/>
      <c r="C44" s="466" t="s">
        <v>542</v>
      </c>
      <c r="D44" s="171"/>
      <c r="E44" s="143"/>
      <c r="F44" s="125"/>
      <c r="G44" s="143"/>
      <c r="H44" s="171"/>
      <c r="I44" s="143"/>
      <c r="J44" s="139"/>
      <c r="K44" s="466" t="s">
        <v>765</v>
      </c>
      <c r="L44" s="142"/>
      <c r="M44" s="466" t="s">
        <v>542</v>
      </c>
    </row>
    <row r="45" spans="1:22" s="127" customFormat="1" ht="36" customHeight="1">
      <c r="A45" s="129" t="s">
        <v>82</v>
      </c>
      <c r="B45" s="175"/>
      <c r="C45" s="132"/>
      <c r="D45" s="175"/>
      <c r="E45" s="140"/>
      <c r="F45" s="185"/>
      <c r="G45" s="465" t="s">
        <v>538</v>
      </c>
      <c r="H45" s="175"/>
      <c r="I45" s="104"/>
      <c r="J45" s="175"/>
      <c r="K45" s="465"/>
      <c r="L45" s="142"/>
      <c r="M45" s="140"/>
    </row>
    <row r="46" spans="1:22" s="127" customFormat="1" ht="73.5" customHeight="1">
      <c r="A46" s="129" t="s">
        <v>414</v>
      </c>
      <c r="B46" s="175" t="s">
        <v>245</v>
      </c>
      <c r="C46" s="140" t="s">
        <v>623</v>
      </c>
      <c r="D46" s="175"/>
      <c r="E46" s="140" t="s">
        <v>626</v>
      </c>
      <c r="F46" s="165"/>
      <c r="G46" s="135" t="s">
        <v>625</v>
      </c>
      <c r="H46" s="175"/>
      <c r="I46" s="140" t="s">
        <v>627</v>
      </c>
      <c r="J46" s="175"/>
      <c r="K46" s="133"/>
      <c r="L46" s="142"/>
      <c r="M46" s="140" t="s">
        <v>761</v>
      </c>
      <c r="V46" s="558" t="s">
        <v>26</v>
      </c>
    </row>
    <row r="47" spans="1:22" s="127" customFormat="1" ht="36" customHeight="1">
      <c r="A47" s="129" t="s">
        <v>415</v>
      </c>
      <c r="B47" s="175"/>
      <c r="C47" s="435" t="s">
        <v>564</v>
      </c>
      <c r="D47" s="175"/>
      <c r="E47" s="435" t="s">
        <v>565</v>
      </c>
      <c r="F47" s="185"/>
      <c r="G47" s="435" t="s">
        <v>566</v>
      </c>
      <c r="H47" s="175"/>
      <c r="I47" s="435" t="s">
        <v>566</v>
      </c>
      <c r="J47" s="175"/>
      <c r="K47" s="435" t="s">
        <v>565</v>
      </c>
      <c r="L47" s="142"/>
      <c r="M47" s="140"/>
    </row>
    <row r="48" spans="1:22" s="127" customFormat="1" ht="45.75" customHeight="1">
      <c r="A48" s="129" t="s">
        <v>416</v>
      </c>
      <c r="B48" s="175"/>
      <c r="C48" s="140" t="s">
        <v>578</v>
      </c>
      <c r="D48" s="175"/>
      <c r="E48" s="135" t="s">
        <v>567</v>
      </c>
      <c r="F48" s="185"/>
      <c r="G48" s="135" t="s">
        <v>568</v>
      </c>
      <c r="H48" s="175"/>
      <c r="I48" s="135" t="s">
        <v>568</v>
      </c>
      <c r="J48" s="175"/>
      <c r="K48" s="135" t="s">
        <v>569</v>
      </c>
      <c r="L48" s="142"/>
      <c r="M48" s="140"/>
      <c r="V48" s="664" t="s">
        <v>783</v>
      </c>
    </row>
    <row r="49" spans="1:22" s="127" customFormat="1" ht="69.75" customHeight="1">
      <c r="A49" s="129" t="s">
        <v>417</v>
      </c>
      <c r="B49" s="175"/>
      <c r="C49" s="459" t="s">
        <v>757</v>
      </c>
      <c r="D49" s="175"/>
      <c r="E49" s="465" t="s">
        <v>535</v>
      </c>
      <c r="F49" s="185"/>
      <c r="G49" s="463"/>
      <c r="H49" s="175"/>
      <c r="I49" s="465" t="s">
        <v>534</v>
      </c>
      <c r="J49" s="175"/>
      <c r="K49" s="463"/>
      <c r="L49" s="142"/>
      <c r="M49" s="140"/>
    </row>
    <row r="50" spans="1:22" s="127" customFormat="1" ht="60" customHeight="1">
      <c r="A50" s="129" t="s">
        <v>83</v>
      </c>
      <c r="B50" s="165" t="s">
        <v>145</v>
      </c>
      <c r="C50" s="436" t="s">
        <v>674</v>
      </c>
      <c r="D50" s="171"/>
      <c r="E50" s="436" t="s">
        <v>674</v>
      </c>
      <c r="F50" s="165"/>
      <c r="G50" s="436" t="s">
        <v>674</v>
      </c>
      <c r="H50" s="147"/>
      <c r="I50" s="436" t="s">
        <v>750</v>
      </c>
      <c r="J50" s="206"/>
      <c r="K50" s="436" t="s">
        <v>674</v>
      </c>
      <c r="L50" s="171"/>
      <c r="M50" s="134"/>
      <c r="V50" s="127" t="s">
        <v>729</v>
      </c>
    </row>
    <row r="51" spans="1:22" s="127" customFormat="1" ht="36" customHeight="1">
      <c r="A51" s="129" t="s">
        <v>84</v>
      </c>
      <c r="B51" s="154"/>
      <c r="C51" s="150" t="s">
        <v>425</v>
      </c>
      <c r="D51" s="154"/>
      <c r="E51" s="150" t="s">
        <v>744</v>
      </c>
      <c r="F51" s="154"/>
      <c r="G51" s="150" t="s">
        <v>745</v>
      </c>
      <c r="H51" s="154"/>
      <c r="I51" s="150" t="s">
        <v>746</v>
      </c>
      <c r="J51" s="154"/>
      <c r="K51" s="150" t="s">
        <v>747</v>
      </c>
      <c r="L51" s="172"/>
      <c r="M51" s="134"/>
    </row>
    <row r="52" spans="1:22" s="127" customFormat="1" ht="81" customHeight="1">
      <c r="A52" s="129" t="s">
        <v>85</v>
      </c>
      <c r="B52" s="185"/>
      <c r="C52" s="143"/>
      <c r="D52" s="175"/>
      <c r="E52" s="437" t="s">
        <v>727</v>
      </c>
      <c r="F52" s="175"/>
      <c r="G52" s="587" t="s">
        <v>725</v>
      </c>
      <c r="H52" s="175"/>
      <c r="I52" s="437" t="s">
        <v>777</v>
      </c>
      <c r="J52" s="175"/>
      <c r="K52" s="437" t="s">
        <v>759</v>
      </c>
      <c r="L52" s="172"/>
      <c r="M52" s="134"/>
    </row>
    <row r="53" spans="1:22" s="127" customFormat="1" ht="36" customHeight="1">
      <c r="A53" s="129" t="s">
        <v>86</v>
      </c>
      <c r="B53" s="190"/>
      <c r="C53" s="138" t="s">
        <v>517</v>
      </c>
      <c r="D53" s="190"/>
      <c r="E53" s="460" t="s">
        <v>526</v>
      </c>
      <c r="F53" s="190"/>
      <c r="G53" s="460" t="s">
        <v>525</v>
      </c>
      <c r="H53" s="190"/>
      <c r="I53" s="460" t="s">
        <v>524</v>
      </c>
      <c r="J53" s="190"/>
      <c r="K53" s="138" t="s">
        <v>518</v>
      </c>
      <c r="L53" s="167"/>
      <c r="M53" s="134"/>
    </row>
    <row r="54" spans="1:22" s="127" customFormat="1" ht="42.75" customHeight="1">
      <c r="A54" s="129" t="s">
        <v>87</v>
      </c>
      <c r="B54" s="180"/>
      <c r="C54" s="149" t="s">
        <v>426</v>
      </c>
      <c r="D54" s="182"/>
      <c r="E54" s="149" t="s">
        <v>752</v>
      </c>
      <c r="F54" s="182"/>
      <c r="G54" s="149" t="s">
        <v>753</v>
      </c>
      <c r="H54" s="182"/>
      <c r="I54" s="149" t="s">
        <v>755</v>
      </c>
      <c r="J54" s="182"/>
      <c r="K54" s="149" t="s">
        <v>708</v>
      </c>
      <c r="L54" s="165"/>
      <c r="M54" s="134"/>
    </row>
    <row r="55" spans="1:22" s="127" customFormat="1" ht="48.75" customHeight="1">
      <c r="A55" s="129" t="s">
        <v>152</v>
      </c>
      <c r="B55" s="147"/>
      <c r="C55" s="149"/>
      <c r="D55" s="147"/>
      <c r="E55" s="149" t="s">
        <v>751</v>
      </c>
      <c r="F55" s="147"/>
      <c r="G55" s="149"/>
      <c r="H55" s="147"/>
      <c r="I55" s="149" t="s">
        <v>754</v>
      </c>
      <c r="J55" s="147"/>
      <c r="K55" s="149" t="s">
        <v>752</v>
      </c>
      <c r="L55" s="171"/>
      <c r="M55" s="134"/>
    </row>
    <row r="56" spans="1:22" s="127" customFormat="1" ht="36" hidden="1" customHeight="1">
      <c r="A56" s="193" t="s">
        <v>122</v>
      </c>
      <c r="B56" s="165"/>
      <c r="C56" s="137"/>
      <c r="D56" s="165"/>
      <c r="E56" s="140"/>
      <c r="F56" s="165"/>
      <c r="G56" s="151"/>
      <c r="H56" s="165"/>
      <c r="I56" s="151"/>
      <c r="J56" s="171"/>
      <c r="K56" s="151"/>
      <c r="L56" s="165"/>
      <c r="M56" s="134"/>
    </row>
    <row r="57" spans="1:22" s="127" customFormat="1" ht="36" hidden="1" customHeight="1">
      <c r="A57" s="129" t="s">
        <v>123</v>
      </c>
      <c r="B57" s="172"/>
      <c r="C57" s="140"/>
      <c r="D57" s="147"/>
      <c r="E57" s="105"/>
      <c r="F57" s="172"/>
      <c r="G57" s="140"/>
      <c r="H57" s="185"/>
      <c r="I57" s="173"/>
      <c r="J57" s="147"/>
      <c r="K57" s="140"/>
      <c r="L57" s="172"/>
      <c r="M57" s="173"/>
    </row>
    <row r="58" spans="1:22" s="127" customFormat="1" ht="36" hidden="1" customHeight="1">
      <c r="A58" s="129" t="s">
        <v>124</v>
      </c>
      <c r="B58" s="152"/>
      <c r="C58" s="151"/>
      <c r="D58" s="139"/>
      <c r="E58" s="151"/>
      <c r="F58" s="139"/>
      <c r="G58" s="151"/>
      <c r="H58" s="172"/>
      <c r="I58" s="151"/>
      <c r="J58" s="172"/>
      <c r="K58" s="151"/>
      <c r="L58" s="130"/>
      <c r="M58" s="134"/>
    </row>
    <row r="59" spans="1:22" s="127" customFormat="1" ht="36" hidden="1" customHeight="1">
      <c r="A59" s="129" t="s">
        <v>125</v>
      </c>
      <c r="B59" s="139"/>
      <c r="C59" s="151"/>
      <c r="D59" s="139"/>
      <c r="E59" s="151"/>
      <c r="F59" s="139"/>
      <c r="G59" s="151"/>
      <c r="H59" s="139"/>
      <c r="I59" s="151"/>
      <c r="J59" s="139"/>
      <c r="K59" s="151"/>
      <c r="L59" s="139"/>
      <c r="M59" s="134"/>
    </row>
    <row r="60" spans="1:22" s="127" customFormat="1" ht="36" hidden="1" customHeight="1">
      <c r="A60" s="129" t="s">
        <v>126</v>
      </c>
      <c r="B60" s="125"/>
      <c r="C60" s="151"/>
      <c r="D60" s="167"/>
      <c r="E60" s="151"/>
      <c r="F60" s="125"/>
      <c r="G60" s="151"/>
      <c r="H60" s="125"/>
      <c r="I60" s="151"/>
      <c r="J60" s="125"/>
      <c r="K60" s="151"/>
      <c r="L60" s="130"/>
      <c r="M60" s="134"/>
    </row>
    <row r="61" spans="1:22" s="127" customFormat="1" ht="36" hidden="1" customHeight="1">
      <c r="A61" s="129" t="s">
        <v>140</v>
      </c>
      <c r="B61" s="171"/>
      <c r="C61" s="145"/>
      <c r="D61" s="171"/>
      <c r="E61" s="104"/>
      <c r="F61" s="171"/>
      <c r="G61" s="134"/>
      <c r="H61" s="171"/>
      <c r="I61" s="141"/>
      <c r="J61" s="125"/>
      <c r="K61" s="145"/>
      <c r="L61" s="171"/>
      <c r="M61" s="141"/>
    </row>
    <row r="62" spans="1:22" s="127" customFormat="1" ht="36" hidden="1" customHeight="1">
      <c r="A62" s="129" t="s">
        <v>141</v>
      </c>
      <c r="B62" s="172"/>
      <c r="C62" s="140"/>
      <c r="D62" s="172"/>
      <c r="E62" s="105"/>
      <c r="F62" s="172"/>
      <c r="G62" s="140"/>
      <c r="H62" s="172"/>
      <c r="I62" s="173"/>
      <c r="J62" s="185"/>
      <c r="K62" s="140"/>
      <c r="L62" s="172"/>
      <c r="M62" s="173"/>
    </row>
    <row r="63" spans="1:22" s="127" customFormat="1" ht="36" hidden="1" customHeight="1">
      <c r="A63" s="129" t="s">
        <v>143</v>
      </c>
      <c r="B63" s="165"/>
      <c r="C63" s="151"/>
      <c r="D63" s="165"/>
      <c r="E63" s="151"/>
      <c r="F63" s="165"/>
      <c r="G63" s="151"/>
      <c r="H63" s="190"/>
      <c r="I63" s="151"/>
      <c r="J63" s="165"/>
      <c r="K63" s="151"/>
      <c r="L63" s="190"/>
      <c r="M63" s="134"/>
    </row>
    <row r="64" spans="1:22" s="127" customFormat="1" ht="36" hidden="1" customHeight="1">
      <c r="A64" s="129" t="s">
        <v>150</v>
      </c>
      <c r="B64" s="125"/>
      <c r="C64" s="126"/>
      <c r="D64" s="190"/>
      <c r="E64" s="128"/>
      <c r="F64" s="125"/>
      <c r="G64" s="128"/>
      <c r="H64" s="125"/>
      <c r="I64" s="104"/>
      <c r="J64" s="125"/>
      <c r="K64" s="133"/>
      <c r="L64" s="125"/>
      <c r="M64" s="134"/>
    </row>
    <row r="65" spans="1:13" s="127" customFormat="1" ht="36" hidden="1" customHeight="1">
      <c r="A65" s="129" t="s">
        <v>142</v>
      </c>
      <c r="B65" s="167"/>
      <c r="C65" s="137"/>
      <c r="D65" s="165"/>
      <c r="E65" s="140"/>
      <c r="F65" s="190"/>
      <c r="G65" s="151"/>
      <c r="H65" s="165"/>
      <c r="I65" s="151"/>
      <c r="J65" s="206"/>
      <c r="K65" s="151"/>
      <c r="L65" s="206"/>
      <c r="M65" s="134"/>
    </row>
    <row r="66" spans="1:13" s="127" customFormat="1" ht="34.5" customHeight="1">
      <c r="A66" s="129" t="s">
        <v>151</v>
      </c>
      <c r="B66" s="130"/>
      <c r="C66" s="151"/>
      <c r="D66" s="167"/>
      <c r="E66" s="128" t="s">
        <v>503</v>
      </c>
      <c r="F66" s="175"/>
      <c r="G66" s="128" t="s">
        <v>503</v>
      </c>
      <c r="H66" s="130"/>
      <c r="I66" s="151"/>
      <c r="J66" s="130"/>
      <c r="K66" s="151"/>
      <c r="L66" s="130"/>
      <c r="M66" s="134"/>
    </row>
    <row r="67" spans="1:13" s="127" customFormat="1" ht="49.5" customHeight="1">
      <c r="A67" s="129" t="s">
        <v>88</v>
      </c>
      <c r="B67" s="125"/>
      <c r="C67" s="437"/>
      <c r="D67" s="125"/>
      <c r="E67" s="437" t="s">
        <v>430</v>
      </c>
      <c r="F67" s="165"/>
      <c r="G67" s="437" t="s">
        <v>758</v>
      </c>
      <c r="H67" s="125"/>
      <c r="I67" s="104"/>
      <c r="J67" s="125"/>
      <c r="K67" s="133"/>
      <c r="L67" s="165"/>
      <c r="M67" s="134"/>
    </row>
    <row r="68" spans="1:13" s="127" customFormat="1" ht="49.5" customHeight="1">
      <c r="A68" s="129" t="s">
        <v>774</v>
      </c>
      <c r="B68" s="125"/>
      <c r="C68" s="437" t="s">
        <v>430</v>
      </c>
      <c r="D68" s="125"/>
      <c r="E68" s="437"/>
      <c r="F68" s="165"/>
      <c r="G68" s="437" t="s">
        <v>776</v>
      </c>
      <c r="H68" s="125"/>
      <c r="I68" s="104"/>
      <c r="J68" s="125"/>
      <c r="K68" s="133"/>
      <c r="L68" s="165"/>
      <c r="M68" s="134"/>
    </row>
    <row r="69" spans="1:13" s="127" customFormat="1" ht="66.75" customHeight="1">
      <c r="A69" s="181" t="s">
        <v>89</v>
      </c>
      <c r="B69" s="167"/>
      <c r="C69" s="466" t="s">
        <v>555</v>
      </c>
      <c r="D69" s="171"/>
      <c r="E69" s="466" t="s">
        <v>584</v>
      </c>
      <c r="F69" s="125"/>
      <c r="G69" s="466" t="s">
        <v>748</v>
      </c>
      <c r="H69" s="171"/>
      <c r="I69" s="466" t="s">
        <v>555</v>
      </c>
      <c r="J69" s="139"/>
      <c r="K69" s="466" t="s">
        <v>555</v>
      </c>
      <c r="L69" s="142"/>
      <c r="M69" s="466"/>
    </row>
    <row r="70" spans="1:13" s="127" customFormat="1" ht="78.75" customHeight="1">
      <c r="A70" s="181" t="s">
        <v>90</v>
      </c>
      <c r="B70" s="125"/>
      <c r="C70" s="467" t="s">
        <v>767</v>
      </c>
      <c r="D70" s="125"/>
      <c r="E70" s="467" t="s">
        <v>770</v>
      </c>
      <c r="F70" s="175"/>
      <c r="G70" s="468" t="s">
        <v>771</v>
      </c>
      <c r="H70" s="165"/>
      <c r="I70" s="467" t="s">
        <v>767</v>
      </c>
      <c r="J70" s="147"/>
      <c r="K70" s="145" t="s">
        <v>773</v>
      </c>
      <c r="L70" s="139"/>
      <c r="M70" s="134"/>
    </row>
    <row r="71" spans="1:13" s="127" customFormat="1" ht="18" customHeight="1">
      <c r="A71" s="181" t="s">
        <v>117</v>
      </c>
      <c r="B71" s="167"/>
      <c r="C71" s="132"/>
      <c r="D71" s="171"/>
      <c r="E71" s="104"/>
      <c r="F71" s="185"/>
      <c r="G71" s="104"/>
      <c r="H71" s="125"/>
      <c r="I71" s="143"/>
      <c r="J71" s="185"/>
      <c r="K71" s="143"/>
      <c r="L71" s="125"/>
      <c r="M71" s="134"/>
    </row>
    <row r="72" spans="1:13" s="127" customFormat="1" ht="57.75" customHeight="1">
      <c r="A72" s="181" t="s">
        <v>91</v>
      </c>
      <c r="B72" s="139"/>
      <c r="C72" s="104"/>
      <c r="D72" s="176"/>
      <c r="E72" s="466" t="s">
        <v>768</v>
      </c>
      <c r="F72" s="165"/>
      <c r="G72" s="653" t="s">
        <v>772</v>
      </c>
      <c r="H72" s="177"/>
      <c r="I72" s="466" t="s">
        <v>542</v>
      </c>
      <c r="J72" s="139"/>
      <c r="K72" s="467" t="s">
        <v>714</v>
      </c>
      <c r="L72" s="177"/>
      <c r="M72" s="153"/>
    </row>
    <row r="73" spans="1:13" s="127" customFormat="1" ht="36" customHeight="1">
      <c r="A73" s="181" t="s">
        <v>118</v>
      </c>
      <c r="B73" s="174"/>
      <c r="C73" s="132"/>
      <c r="D73" s="174"/>
      <c r="E73" s="150" t="s">
        <v>712</v>
      </c>
      <c r="F73" s="185"/>
      <c r="G73" s="104"/>
      <c r="H73" s="175"/>
      <c r="I73" s="143"/>
      <c r="J73" s="185"/>
      <c r="K73" s="143"/>
      <c r="L73" s="125"/>
      <c r="M73" s="134"/>
    </row>
    <row r="74" spans="1:13" s="127" customFormat="1" ht="48.75" customHeight="1">
      <c r="A74" s="181" t="s">
        <v>92</v>
      </c>
      <c r="B74" s="165"/>
      <c r="C74" s="468" t="s">
        <v>301</v>
      </c>
      <c r="D74" s="165"/>
      <c r="E74" s="652" t="s">
        <v>769</v>
      </c>
      <c r="F74" s="165"/>
      <c r="G74" s="466" t="s">
        <v>749</v>
      </c>
      <c r="H74" s="165"/>
      <c r="I74" s="468" t="s">
        <v>301</v>
      </c>
      <c r="J74" s="165"/>
      <c r="K74" s="467" t="s">
        <v>300</v>
      </c>
      <c r="L74" s="139"/>
      <c r="M74" s="134"/>
    </row>
    <row r="75" spans="1:13" s="127" customFormat="1" ht="36" customHeight="1">
      <c r="A75" s="181" t="s">
        <v>119</v>
      </c>
      <c r="B75" s="179"/>
      <c r="C75" s="472" t="s">
        <v>552</v>
      </c>
      <c r="D75" s="139"/>
      <c r="E75" s="472" t="s">
        <v>552</v>
      </c>
      <c r="F75" s="184"/>
      <c r="G75" s="472" t="s">
        <v>615</v>
      </c>
      <c r="H75" s="176"/>
      <c r="I75" s="472" t="s">
        <v>553</v>
      </c>
      <c r="J75" s="177"/>
      <c r="K75" s="657" t="s">
        <v>778</v>
      </c>
      <c r="L75" s="180"/>
      <c r="M75" s="134"/>
    </row>
    <row r="76" spans="1:13" s="127" customFormat="1" ht="43.5" customHeight="1">
      <c r="A76" s="181" t="s">
        <v>120</v>
      </c>
      <c r="B76" s="165"/>
      <c r="C76" s="466" t="s">
        <v>326</v>
      </c>
      <c r="D76" s="179"/>
      <c r="E76" s="466" t="s">
        <v>612</v>
      </c>
      <c r="F76" s="194"/>
      <c r="G76" s="466" t="s">
        <v>766</v>
      </c>
      <c r="H76" s="184"/>
      <c r="I76" s="466"/>
      <c r="J76" s="180"/>
      <c r="K76" s="466" t="s">
        <v>326</v>
      </c>
      <c r="L76" s="125"/>
      <c r="M76" s="134"/>
    </row>
    <row r="77" spans="1:13" s="127" customFormat="1" ht="18" customHeight="1">
      <c r="A77" s="181" t="s">
        <v>121</v>
      </c>
      <c r="B77" s="184"/>
      <c r="C77" s="102"/>
      <c r="D77" s="174"/>
      <c r="E77" s="102"/>
      <c r="F77" s="139"/>
      <c r="G77" s="102"/>
      <c r="H77" s="174"/>
      <c r="I77" s="102"/>
      <c r="J77" s="180"/>
      <c r="K77" s="102"/>
      <c r="L77" s="154"/>
      <c r="M77" s="102"/>
    </row>
    <row r="78" spans="1:13" ht="18" customHeight="1">
      <c r="B78" s="156">
        <f>COUNTA(B18:B77)</f>
        <v>2</v>
      </c>
      <c r="C78" s="156">
        <f t="shared" ref="C78:L78" si="0">COUNTA(C18:C77)</f>
        <v>26</v>
      </c>
      <c r="D78" s="156">
        <f t="shared" si="0"/>
        <v>0</v>
      </c>
      <c r="E78" s="156">
        <f t="shared" si="0"/>
        <v>35</v>
      </c>
      <c r="F78" s="156">
        <f t="shared" si="0"/>
        <v>0</v>
      </c>
      <c r="G78" s="156">
        <f t="shared" si="0"/>
        <v>33</v>
      </c>
      <c r="H78" s="156">
        <f t="shared" si="0"/>
        <v>0</v>
      </c>
      <c r="I78" s="156">
        <f t="shared" si="0"/>
        <v>29</v>
      </c>
      <c r="J78" s="156">
        <f t="shared" si="0"/>
        <v>0</v>
      </c>
      <c r="K78" s="156">
        <f t="shared" si="0"/>
        <v>27</v>
      </c>
      <c r="L78" s="156">
        <f t="shared" si="0"/>
        <v>0</v>
      </c>
      <c r="M78" s="156"/>
    </row>
    <row r="79" spans="1:13" ht="35.25" customHeight="1">
      <c r="H79" s="782" t="s">
        <v>25</v>
      </c>
      <c r="I79" s="782"/>
      <c r="J79" s="782"/>
      <c r="K79" s="782"/>
      <c r="L79" s="782"/>
    </row>
    <row r="80" spans="1:13" ht="18" customHeight="1">
      <c r="J80" s="158"/>
    </row>
    <row r="81" spans="10:10" ht="18" customHeight="1">
      <c r="J81" s="159"/>
    </row>
    <row r="82" spans="10:10" ht="18" customHeight="1">
      <c r="J82" s="160" t="s">
        <v>27</v>
      </c>
    </row>
    <row r="83" spans="10:10" ht="18" customHeight="1"/>
    <row r="84" spans="10:10" ht="18" customHeight="1"/>
    <row r="85" spans="10:10" ht="18" customHeight="1"/>
    <row r="86" spans="10:10" ht="18" customHeight="1"/>
    <row r="87" spans="10:10" ht="18" customHeight="1"/>
    <row r="88" spans="10:10" ht="18" customHeight="1"/>
    <row r="89" spans="10:10" ht="18" customHeight="1"/>
    <row r="90" spans="10:10" ht="18" customHeight="1"/>
    <row r="91" spans="10:10" ht="18" customHeight="1"/>
    <row r="92" spans="10:10" ht="18" customHeight="1"/>
    <row r="93" spans="10:10" ht="18" customHeight="1"/>
    <row r="94" spans="10:10" ht="18" customHeight="1"/>
    <row r="95" spans="10:10" ht="18" customHeight="1"/>
    <row r="96" spans="10:10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</sheetData>
  <mergeCells count="9">
    <mergeCell ref="H79:L79"/>
    <mergeCell ref="A5:M5"/>
    <mergeCell ref="A16:A17"/>
    <mergeCell ref="B16:C16"/>
    <mergeCell ref="D16:E16"/>
    <mergeCell ref="F16:G16"/>
    <mergeCell ref="H16:I16"/>
    <mergeCell ref="J16:K16"/>
    <mergeCell ref="L16:M16"/>
  </mergeCells>
  <phoneticPr fontId="85" type="noConversion"/>
  <pageMargins left="0" right="0" top="0.5" bottom="0.5" header="0" footer="0"/>
  <pageSetup paperSize="9" orientation="landscape" r:id="rId1"/>
  <headerFooter>
    <oddFooter>&amp;C&amp;P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60"/>
  <sheetViews>
    <sheetView topLeftCell="A73" zoomScale="85" zoomScaleNormal="85" workbookViewId="0">
      <selection activeCell="D66" sqref="D66"/>
    </sheetView>
  </sheetViews>
  <sheetFormatPr defaultColWidth="9" defaultRowHeight="18" customHeight="1"/>
  <cols>
    <col min="1" max="1" width="12.5703125" style="96" customWidth="1"/>
    <col min="2" max="2" width="12.140625" style="97" customWidth="1"/>
    <col min="3" max="3" width="46.5703125" style="98" customWidth="1"/>
    <col min="4" max="6" width="5.7109375" style="99" customWidth="1"/>
    <col min="7" max="7" width="9.7109375" style="217" customWidth="1"/>
    <col min="8" max="8" width="26.5703125" style="218" customWidth="1"/>
    <col min="9" max="9" width="10.140625" style="99" customWidth="1"/>
    <col min="10" max="10" width="11.5703125" style="100" customWidth="1"/>
    <col min="11" max="25" width="9" style="96"/>
    <col min="26" max="29" width="0" style="96" hidden="1" customWidth="1"/>
    <col min="30" max="16384" width="9" style="96"/>
  </cols>
  <sheetData>
    <row r="1" spans="1:22" s="93" customFormat="1" ht="18" customHeight="1">
      <c r="A1" s="786" t="s">
        <v>32</v>
      </c>
      <c r="B1" s="786"/>
      <c r="C1" s="786"/>
      <c r="D1" s="368"/>
      <c r="E1" s="368"/>
      <c r="F1" s="368"/>
      <c r="G1" s="369"/>
      <c r="H1" s="112" t="s">
        <v>33</v>
      </c>
      <c r="I1" s="368"/>
      <c r="J1" s="368"/>
    </row>
    <row r="2" spans="1:22" s="93" customFormat="1" ht="18" customHeight="1">
      <c r="A2" s="787" t="s">
        <v>34</v>
      </c>
      <c r="B2" s="787"/>
      <c r="C2" s="787"/>
      <c r="D2" s="370"/>
      <c r="E2" s="370"/>
      <c r="F2" s="370"/>
      <c r="G2" s="369"/>
      <c r="H2" s="112" t="s">
        <v>35</v>
      </c>
      <c r="I2" s="370"/>
      <c r="J2" s="370"/>
    </row>
    <row r="3" spans="1:22" s="93" customFormat="1" ht="18" customHeight="1">
      <c r="A3" s="788" t="s">
        <v>36</v>
      </c>
      <c r="B3" s="788"/>
      <c r="C3" s="788"/>
      <c r="D3" s="370"/>
      <c r="E3" s="370"/>
      <c r="F3" s="370"/>
      <c r="G3" s="369"/>
      <c r="H3" s="371"/>
      <c r="I3" s="370"/>
      <c r="J3" s="370"/>
    </row>
    <row r="4" spans="1:22" s="93" customFormat="1" ht="18" customHeight="1">
      <c r="A4" s="370"/>
      <c r="B4" s="370"/>
      <c r="C4" s="372"/>
      <c r="D4" s="370"/>
      <c r="E4" s="370"/>
      <c r="F4" s="370"/>
      <c r="G4" s="369"/>
      <c r="H4" s="371"/>
      <c r="I4" s="370"/>
      <c r="J4" s="373"/>
      <c r="V4" s="93" t="s">
        <v>782</v>
      </c>
    </row>
    <row r="5" spans="1:22" s="93" customFormat="1" ht="18" customHeight="1">
      <c r="A5" s="789" t="s">
        <v>166</v>
      </c>
      <c r="B5" s="789"/>
      <c r="C5" s="789"/>
      <c r="D5" s="789"/>
      <c r="E5" s="789"/>
      <c r="F5" s="789"/>
      <c r="G5" s="789"/>
      <c r="H5" s="789"/>
      <c r="I5" s="789"/>
      <c r="J5" s="789"/>
    </row>
    <row r="6" spans="1:22" s="93" customFormat="1" ht="18" hidden="1" customHeight="1">
      <c r="A6" s="517"/>
      <c r="B6" s="517"/>
      <c r="C6" s="517"/>
      <c r="D6" s="517"/>
      <c r="E6" s="517"/>
      <c r="F6" s="517"/>
      <c r="G6" s="517"/>
      <c r="H6" s="517"/>
      <c r="I6" s="517"/>
      <c r="J6" s="517"/>
    </row>
    <row r="7" spans="1:22" s="93" customFormat="1" ht="18" hidden="1" customHeight="1">
      <c r="A7" s="517"/>
      <c r="B7" s="517"/>
      <c r="C7" s="517"/>
      <c r="D7" s="517"/>
      <c r="E7" s="517"/>
      <c r="F7" s="517"/>
      <c r="G7" s="517"/>
      <c r="H7" s="517"/>
      <c r="I7" s="517"/>
      <c r="J7" s="517"/>
    </row>
    <row r="8" spans="1:22" s="93" customFormat="1" ht="18" hidden="1" customHeight="1">
      <c r="A8" s="517"/>
      <c r="B8" s="517"/>
      <c r="C8" s="517"/>
      <c r="D8" s="517"/>
      <c r="E8" s="517"/>
      <c r="F8" s="517"/>
      <c r="G8" s="517"/>
      <c r="H8" s="517"/>
      <c r="I8" s="517"/>
      <c r="J8" s="517"/>
    </row>
    <row r="9" spans="1:22" s="93" customFormat="1" ht="18" hidden="1" customHeight="1">
      <c r="A9" s="517"/>
      <c r="B9" s="517"/>
      <c r="C9" s="517"/>
      <c r="D9" s="517"/>
      <c r="E9" s="545" t="s">
        <v>636</v>
      </c>
      <c r="F9" s="517"/>
      <c r="G9" s="517"/>
      <c r="H9" s="517"/>
      <c r="I9" s="517"/>
      <c r="J9" s="517"/>
    </row>
    <row r="10" spans="1:22" s="93" customFormat="1" ht="18" hidden="1" customHeight="1">
      <c r="A10" s="517"/>
      <c r="B10" s="517"/>
      <c r="C10" s="517"/>
      <c r="D10" s="517"/>
      <c r="E10" s="545"/>
      <c r="F10" s="517"/>
      <c r="G10" s="517"/>
      <c r="H10" s="517"/>
      <c r="I10" s="517"/>
      <c r="J10" s="517"/>
    </row>
    <row r="11" spans="1:22" s="93" customFormat="1" ht="18" hidden="1" customHeight="1">
      <c r="A11" s="517"/>
      <c r="B11" s="517"/>
      <c r="C11" s="517"/>
      <c r="D11" s="517"/>
      <c r="E11" s="545"/>
      <c r="F11" s="517"/>
      <c r="G11" s="517"/>
      <c r="H11" s="517"/>
      <c r="I11" s="517"/>
      <c r="J11" s="517"/>
    </row>
    <row r="12" spans="1:22" s="93" customFormat="1" ht="18" hidden="1" customHeight="1">
      <c r="A12" s="517"/>
      <c r="B12" s="517"/>
      <c r="C12" s="517"/>
      <c r="D12" s="517"/>
      <c r="E12" s="545"/>
      <c r="F12" s="517"/>
      <c r="G12" s="517"/>
      <c r="H12" s="517"/>
      <c r="I12" s="517"/>
      <c r="J12" s="517"/>
    </row>
    <row r="13" spans="1:22" s="93" customFormat="1" ht="18" hidden="1" customHeight="1">
      <c r="A13" s="517"/>
      <c r="B13" s="517"/>
      <c r="C13" s="517"/>
      <c r="D13" s="517"/>
      <c r="E13" s="545"/>
      <c r="F13" s="517"/>
      <c r="G13" s="517"/>
      <c r="H13" s="517"/>
      <c r="I13" s="517"/>
      <c r="J13" s="517"/>
    </row>
    <row r="14" spans="1:22" s="93" customFormat="1" ht="18" hidden="1" customHeight="1">
      <c r="A14" s="517"/>
      <c r="B14" s="517"/>
      <c r="C14" s="517"/>
      <c r="D14" s="517"/>
      <c r="E14" s="545"/>
      <c r="F14" s="517"/>
      <c r="G14" s="517"/>
      <c r="H14" s="517"/>
      <c r="I14" s="517"/>
      <c r="J14" s="517"/>
    </row>
    <row r="15" spans="1:22" s="93" customFormat="1" ht="18" hidden="1" customHeight="1">
      <c r="A15" s="517"/>
      <c r="B15" s="517"/>
      <c r="C15" s="517"/>
      <c r="D15" s="517"/>
      <c r="E15" s="517"/>
      <c r="F15" s="517"/>
      <c r="G15" s="517"/>
      <c r="H15" s="517"/>
      <c r="I15" s="517"/>
      <c r="J15" s="517"/>
    </row>
    <row r="16" spans="1:22" s="93" customFormat="1" ht="18" hidden="1" customHeight="1">
      <c r="A16" s="517"/>
      <c r="B16" s="517"/>
      <c r="C16" s="517"/>
      <c r="D16" s="517"/>
      <c r="E16" s="517"/>
      <c r="F16" s="517"/>
      <c r="G16" s="517"/>
      <c r="H16" s="517"/>
      <c r="I16" s="517"/>
      <c r="J16" s="517"/>
    </row>
    <row r="17" spans="1:10" s="93" customFormat="1" ht="18" customHeight="1">
      <c r="A17" s="374"/>
      <c r="B17" s="374"/>
      <c r="C17" s="375"/>
      <c r="D17" s="374"/>
      <c r="E17" s="374"/>
      <c r="F17" s="374"/>
      <c r="G17" s="376"/>
      <c r="H17" s="377"/>
      <c r="I17" s="374"/>
      <c r="J17" s="378" t="s">
        <v>167</v>
      </c>
    </row>
    <row r="18" spans="1:10" s="94" customFormat="1" ht="51" customHeight="1">
      <c r="A18" s="379" t="s">
        <v>39</v>
      </c>
      <c r="B18" s="379" t="s">
        <v>18</v>
      </c>
      <c r="C18" s="379" t="s">
        <v>19</v>
      </c>
      <c r="D18" s="379" t="s">
        <v>6</v>
      </c>
      <c r="E18" s="379" t="s">
        <v>7</v>
      </c>
      <c r="F18" s="379" t="s">
        <v>8</v>
      </c>
      <c r="G18" s="380" t="s">
        <v>20</v>
      </c>
      <c r="H18" s="379" t="s">
        <v>23</v>
      </c>
      <c r="I18" s="379" t="s">
        <v>37</v>
      </c>
      <c r="J18" s="379" t="s">
        <v>21</v>
      </c>
    </row>
    <row r="19" spans="1:10" s="95" customFormat="1" ht="18" customHeight="1">
      <c r="A19" s="381" t="s">
        <v>40</v>
      </c>
      <c r="B19" s="382" t="s">
        <v>168</v>
      </c>
      <c r="C19" s="596" t="s">
        <v>169</v>
      </c>
      <c r="D19" s="387">
        <v>30</v>
      </c>
      <c r="E19" s="387">
        <v>28</v>
      </c>
      <c r="F19" s="387">
        <v>2</v>
      </c>
      <c r="G19" s="597">
        <f t="shared" ref="G19:G23" si="0">(D19+(E19+F19)*4/3)/5</f>
        <v>14</v>
      </c>
      <c r="H19" s="383"/>
      <c r="I19" s="384"/>
      <c r="J19" s="381"/>
    </row>
    <row r="20" spans="1:10" s="95" customFormat="1" ht="18" customHeight="1">
      <c r="A20" s="381" t="s">
        <v>40</v>
      </c>
      <c r="B20" s="382" t="s">
        <v>168</v>
      </c>
      <c r="C20" s="598" t="s">
        <v>170</v>
      </c>
      <c r="D20" s="599">
        <v>15</v>
      </c>
      <c r="E20" s="599">
        <v>87</v>
      </c>
      <c r="F20" s="599">
        <v>3</v>
      </c>
      <c r="G20" s="597">
        <f t="shared" si="0"/>
        <v>27</v>
      </c>
      <c r="H20" s="385"/>
      <c r="I20" s="386"/>
      <c r="J20" s="387"/>
    </row>
    <row r="21" spans="1:10" s="95" customFormat="1" ht="18" customHeight="1">
      <c r="A21" s="381" t="s">
        <v>40</v>
      </c>
      <c r="B21" s="382" t="s">
        <v>168</v>
      </c>
      <c r="C21" s="600" t="s">
        <v>171</v>
      </c>
      <c r="D21" s="599">
        <v>26</v>
      </c>
      <c r="E21" s="599">
        <v>2</v>
      </c>
      <c r="F21" s="599">
        <v>2</v>
      </c>
      <c r="G21" s="597">
        <f t="shared" si="0"/>
        <v>6.2666666666666666</v>
      </c>
      <c r="H21" s="383"/>
      <c r="I21" s="384"/>
      <c r="J21" s="381"/>
    </row>
    <row r="22" spans="1:10" s="95" customFormat="1" ht="18" customHeight="1">
      <c r="A22" s="381" t="s">
        <v>40</v>
      </c>
      <c r="B22" s="382" t="s">
        <v>168</v>
      </c>
      <c r="C22" s="601" t="s">
        <v>172</v>
      </c>
      <c r="D22" s="602">
        <v>15</v>
      </c>
      <c r="E22" s="602">
        <v>88</v>
      </c>
      <c r="F22" s="602">
        <v>2</v>
      </c>
      <c r="G22" s="597">
        <f t="shared" si="0"/>
        <v>27</v>
      </c>
      <c r="H22" s="383"/>
      <c r="I22" s="384"/>
      <c r="J22" s="381"/>
    </row>
    <row r="23" spans="1:10" s="95" customFormat="1" ht="18" customHeight="1">
      <c r="A23" s="381" t="s">
        <v>40</v>
      </c>
      <c r="B23" s="382" t="s">
        <v>168</v>
      </c>
      <c r="C23" s="600" t="s">
        <v>173</v>
      </c>
      <c r="D23" s="599">
        <v>30</v>
      </c>
      <c r="E23" s="599">
        <v>28</v>
      </c>
      <c r="F23" s="599">
        <v>2</v>
      </c>
      <c r="G23" s="597">
        <f t="shared" si="0"/>
        <v>14</v>
      </c>
      <c r="H23" s="383"/>
      <c r="I23" s="384"/>
      <c r="J23" s="381"/>
    </row>
    <row r="24" spans="1:10" s="208" customFormat="1" ht="18" customHeight="1">
      <c r="A24" s="388"/>
      <c r="B24" s="389"/>
      <c r="C24" s="389"/>
      <c r="D24" s="603"/>
      <c r="E24" s="603"/>
      <c r="F24" s="603"/>
      <c r="G24" s="390">
        <f>SUBTOTAL(9,G19:G23)</f>
        <v>88.266666666666666</v>
      </c>
      <c r="H24" s="383"/>
      <c r="I24" s="391"/>
      <c r="J24" s="388"/>
    </row>
    <row r="25" spans="1:10" s="95" customFormat="1" ht="18" customHeight="1">
      <c r="A25" s="381" t="s">
        <v>40</v>
      </c>
      <c r="B25" s="382" t="s">
        <v>174</v>
      </c>
      <c r="C25" s="596" t="s">
        <v>169</v>
      </c>
      <c r="D25" s="387">
        <v>30</v>
      </c>
      <c r="E25" s="387">
        <v>28</v>
      </c>
      <c r="F25" s="387">
        <v>2</v>
      </c>
      <c r="G25" s="597">
        <f t="shared" ref="G25:G29" si="1">(D25+(E25+F25)*4/3)/5</f>
        <v>14</v>
      </c>
      <c r="H25" s="383"/>
      <c r="I25" s="384"/>
      <c r="J25" s="381"/>
    </row>
    <row r="26" spans="1:10" s="95" customFormat="1" ht="18" customHeight="1">
      <c r="A26" s="381" t="s">
        <v>40</v>
      </c>
      <c r="B26" s="382" t="s">
        <v>174</v>
      </c>
      <c r="C26" s="598" t="s">
        <v>170</v>
      </c>
      <c r="D26" s="599">
        <v>15</v>
      </c>
      <c r="E26" s="599">
        <v>87</v>
      </c>
      <c r="F26" s="599">
        <v>3</v>
      </c>
      <c r="G26" s="597">
        <f t="shared" si="1"/>
        <v>27</v>
      </c>
      <c r="H26" s="385"/>
      <c r="I26" s="386"/>
      <c r="J26" s="387"/>
    </row>
    <row r="27" spans="1:10" s="95" customFormat="1" ht="18" customHeight="1">
      <c r="A27" s="381" t="s">
        <v>40</v>
      </c>
      <c r="B27" s="382" t="s">
        <v>174</v>
      </c>
      <c r="C27" s="600" t="s">
        <v>171</v>
      </c>
      <c r="D27" s="599">
        <v>26</v>
      </c>
      <c r="E27" s="599">
        <v>2</v>
      </c>
      <c r="F27" s="599">
        <v>2</v>
      </c>
      <c r="G27" s="597">
        <f t="shared" si="1"/>
        <v>6.2666666666666666</v>
      </c>
      <c r="H27" s="383"/>
      <c r="I27" s="384"/>
      <c r="J27" s="381"/>
    </row>
    <row r="28" spans="1:10" s="95" customFormat="1" ht="18" customHeight="1">
      <c r="A28" s="381" t="s">
        <v>40</v>
      </c>
      <c r="B28" s="382" t="s">
        <v>174</v>
      </c>
      <c r="C28" s="601" t="s">
        <v>172</v>
      </c>
      <c r="D28" s="602">
        <v>15</v>
      </c>
      <c r="E28" s="602">
        <v>88</v>
      </c>
      <c r="F28" s="602">
        <v>2</v>
      </c>
      <c r="G28" s="597">
        <f t="shared" si="1"/>
        <v>27</v>
      </c>
      <c r="H28" s="383"/>
      <c r="I28" s="384"/>
      <c r="J28" s="381"/>
    </row>
    <row r="29" spans="1:10" s="95" customFormat="1" ht="18" customHeight="1">
      <c r="A29" s="381" t="s">
        <v>40</v>
      </c>
      <c r="B29" s="382" t="s">
        <v>174</v>
      </c>
      <c r="C29" s="600" t="s">
        <v>173</v>
      </c>
      <c r="D29" s="599">
        <v>30</v>
      </c>
      <c r="E29" s="599">
        <v>28</v>
      </c>
      <c r="F29" s="599">
        <v>2</v>
      </c>
      <c r="G29" s="597">
        <f t="shared" si="1"/>
        <v>14</v>
      </c>
      <c r="H29" s="383"/>
      <c r="I29" s="384"/>
      <c r="J29" s="381"/>
    </row>
    <row r="30" spans="1:10" s="208" customFormat="1" ht="18" customHeight="1">
      <c r="A30" s="388"/>
      <c r="B30" s="389"/>
      <c r="C30" s="389"/>
      <c r="D30" s="603"/>
      <c r="E30" s="603"/>
      <c r="F30" s="603"/>
      <c r="G30" s="390">
        <f>SUBTOTAL(9,G25:G29)</f>
        <v>88.266666666666666</v>
      </c>
      <c r="H30" s="383"/>
      <c r="I30" s="391"/>
      <c r="J30" s="388"/>
    </row>
    <row r="31" spans="1:10" s="95" customFormat="1" ht="18" customHeight="1">
      <c r="A31" s="381" t="s">
        <v>40</v>
      </c>
      <c r="B31" s="392" t="s">
        <v>175</v>
      </c>
      <c r="C31" s="604" t="s">
        <v>176</v>
      </c>
      <c r="D31" s="605">
        <v>15</v>
      </c>
      <c r="E31" s="605">
        <v>28</v>
      </c>
      <c r="F31" s="605">
        <v>2</v>
      </c>
      <c r="G31" s="597">
        <f t="shared" ref="G31:G35" si="2">(D31+(E31+F31)*4/3)/5</f>
        <v>11</v>
      </c>
      <c r="H31" s="383"/>
      <c r="I31" s="384"/>
      <c r="J31" s="381"/>
    </row>
    <row r="32" spans="1:10" s="95" customFormat="1" ht="18" customHeight="1">
      <c r="A32" s="381" t="s">
        <v>40</v>
      </c>
      <c r="B32" s="392" t="s">
        <v>175</v>
      </c>
      <c r="C32" s="604" t="s">
        <v>177</v>
      </c>
      <c r="D32" s="605">
        <v>15</v>
      </c>
      <c r="E32" s="605">
        <v>28</v>
      </c>
      <c r="F32" s="605">
        <v>2</v>
      </c>
      <c r="G32" s="597">
        <f t="shared" si="2"/>
        <v>11</v>
      </c>
      <c r="H32" s="385"/>
      <c r="I32" s="384"/>
      <c r="J32" s="381"/>
    </row>
    <row r="33" spans="1:22" s="95" customFormat="1" ht="18" customHeight="1">
      <c r="A33" s="381" t="s">
        <v>40</v>
      </c>
      <c r="B33" s="392" t="s">
        <v>175</v>
      </c>
      <c r="C33" s="604" t="s">
        <v>178</v>
      </c>
      <c r="D33" s="605">
        <v>15</v>
      </c>
      <c r="E33" s="605">
        <v>58</v>
      </c>
      <c r="F33" s="605">
        <v>2</v>
      </c>
      <c r="G33" s="597">
        <f t="shared" si="2"/>
        <v>19</v>
      </c>
      <c r="H33" s="383"/>
      <c r="I33" s="384"/>
      <c r="J33" s="381"/>
    </row>
    <row r="34" spans="1:22" s="95" customFormat="1" ht="18" customHeight="1">
      <c r="A34" s="381" t="s">
        <v>40</v>
      </c>
      <c r="B34" s="392" t="s">
        <v>175</v>
      </c>
      <c r="C34" s="604" t="s">
        <v>179</v>
      </c>
      <c r="D34" s="605">
        <v>30</v>
      </c>
      <c r="E34" s="605">
        <v>57</v>
      </c>
      <c r="F34" s="605">
        <v>3</v>
      </c>
      <c r="G34" s="597">
        <f t="shared" si="2"/>
        <v>22</v>
      </c>
      <c r="H34" s="383"/>
      <c r="I34" s="384"/>
      <c r="J34" s="381"/>
    </row>
    <row r="35" spans="1:22" s="95" customFormat="1" ht="18" customHeight="1">
      <c r="A35" s="381" t="s">
        <v>40</v>
      </c>
      <c r="B35" s="392" t="s">
        <v>175</v>
      </c>
      <c r="C35" s="604" t="s">
        <v>180</v>
      </c>
      <c r="D35" s="605">
        <v>30</v>
      </c>
      <c r="E35" s="605">
        <v>57</v>
      </c>
      <c r="F35" s="605">
        <v>3</v>
      </c>
      <c r="G35" s="597">
        <f t="shared" si="2"/>
        <v>22</v>
      </c>
      <c r="H35" s="383"/>
      <c r="I35" s="384"/>
      <c r="J35" s="381"/>
    </row>
    <row r="36" spans="1:22" s="95" customFormat="1" ht="18" customHeight="1">
      <c r="A36" s="381"/>
      <c r="B36" s="392"/>
      <c r="C36" s="606"/>
      <c r="D36" s="605"/>
      <c r="E36" s="605"/>
      <c r="F36" s="605"/>
      <c r="G36" s="390">
        <f>SUBTOTAL(9,G31:G35)</f>
        <v>85</v>
      </c>
      <c r="H36" s="383"/>
      <c r="I36" s="384"/>
      <c r="J36" s="381"/>
    </row>
    <row r="37" spans="1:22" s="95" customFormat="1" ht="18" customHeight="1">
      <c r="A37" s="381" t="s">
        <v>40</v>
      </c>
      <c r="B37" s="392" t="s">
        <v>181</v>
      </c>
      <c r="C37" s="604" t="s">
        <v>176</v>
      </c>
      <c r="D37" s="605">
        <v>15</v>
      </c>
      <c r="E37" s="605">
        <v>28</v>
      </c>
      <c r="F37" s="605">
        <v>2</v>
      </c>
      <c r="G37" s="597">
        <f t="shared" ref="G37:G41" si="3">(D37+(E37+F37)*4/3)/5</f>
        <v>11</v>
      </c>
      <c r="H37" s="383"/>
      <c r="I37" s="384"/>
      <c r="J37" s="381"/>
    </row>
    <row r="38" spans="1:22" s="95" customFormat="1" ht="18" customHeight="1">
      <c r="A38" s="381" t="s">
        <v>40</v>
      </c>
      <c r="B38" s="392" t="s">
        <v>181</v>
      </c>
      <c r="C38" s="604" t="s">
        <v>177</v>
      </c>
      <c r="D38" s="605">
        <v>15</v>
      </c>
      <c r="E38" s="605">
        <v>28</v>
      </c>
      <c r="F38" s="605">
        <v>2</v>
      </c>
      <c r="G38" s="597">
        <f t="shared" si="3"/>
        <v>11</v>
      </c>
      <c r="H38" s="385"/>
      <c r="I38" s="384"/>
      <c r="J38" s="381"/>
    </row>
    <row r="39" spans="1:22" s="95" customFormat="1" ht="18" customHeight="1">
      <c r="A39" s="381" t="s">
        <v>40</v>
      </c>
      <c r="B39" s="392" t="s">
        <v>181</v>
      </c>
      <c r="C39" s="604" t="s">
        <v>178</v>
      </c>
      <c r="D39" s="605">
        <v>15</v>
      </c>
      <c r="E39" s="605">
        <v>58</v>
      </c>
      <c r="F39" s="605">
        <v>2</v>
      </c>
      <c r="G39" s="597">
        <f t="shared" si="3"/>
        <v>19</v>
      </c>
      <c r="H39" s="383"/>
      <c r="I39" s="384"/>
      <c r="J39" s="381"/>
    </row>
    <row r="40" spans="1:22" s="95" customFormat="1" ht="18" customHeight="1">
      <c r="A40" s="381" t="s">
        <v>40</v>
      </c>
      <c r="B40" s="392" t="s">
        <v>181</v>
      </c>
      <c r="C40" s="604" t="s">
        <v>179</v>
      </c>
      <c r="D40" s="605">
        <v>30</v>
      </c>
      <c r="E40" s="605">
        <v>57</v>
      </c>
      <c r="F40" s="605">
        <v>3</v>
      </c>
      <c r="G40" s="597">
        <f t="shared" si="3"/>
        <v>22</v>
      </c>
      <c r="H40" s="383"/>
      <c r="I40" s="384"/>
      <c r="J40" s="381"/>
    </row>
    <row r="41" spans="1:22" s="95" customFormat="1" ht="18" customHeight="1">
      <c r="A41" s="381" t="s">
        <v>40</v>
      </c>
      <c r="B41" s="392" t="s">
        <v>181</v>
      </c>
      <c r="C41" s="604" t="s">
        <v>180</v>
      </c>
      <c r="D41" s="605">
        <v>30</v>
      </c>
      <c r="E41" s="605">
        <v>57</v>
      </c>
      <c r="F41" s="605">
        <v>3</v>
      </c>
      <c r="G41" s="597">
        <f t="shared" si="3"/>
        <v>22</v>
      </c>
      <c r="H41" s="383"/>
      <c r="I41" s="384"/>
      <c r="J41" s="381"/>
    </row>
    <row r="42" spans="1:22" s="95" customFormat="1" ht="18" customHeight="1">
      <c r="A42" s="381"/>
      <c r="B42" s="392"/>
      <c r="C42" s="382"/>
      <c r="D42" s="607"/>
      <c r="E42" s="607"/>
      <c r="F42" s="607"/>
      <c r="G42" s="390">
        <f>SUBTOTAL(9,G37:G41)</f>
        <v>85</v>
      </c>
      <c r="H42" s="383"/>
      <c r="I42" s="384"/>
      <c r="J42" s="381"/>
    </row>
    <row r="43" spans="1:22" s="95" customFormat="1" ht="18" customHeight="1">
      <c r="A43" s="381" t="s">
        <v>40</v>
      </c>
      <c r="B43" s="392" t="s">
        <v>182</v>
      </c>
      <c r="C43" s="604" t="s">
        <v>176</v>
      </c>
      <c r="D43" s="605">
        <v>15</v>
      </c>
      <c r="E43" s="605">
        <v>28</v>
      </c>
      <c r="F43" s="605">
        <v>2</v>
      </c>
      <c r="G43" s="597">
        <f t="shared" ref="G43:G45" si="4">(D43+(E43+F43)*4/3)/5</f>
        <v>11</v>
      </c>
      <c r="H43" s="383"/>
      <c r="I43" s="384"/>
      <c r="J43" s="381"/>
    </row>
    <row r="44" spans="1:22" s="95" customFormat="1" ht="18" customHeight="1">
      <c r="A44" s="381" t="s">
        <v>40</v>
      </c>
      <c r="B44" s="392" t="s">
        <v>182</v>
      </c>
      <c r="C44" s="604" t="s">
        <v>177</v>
      </c>
      <c r="D44" s="605">
        <v>15</v>
      </c>
      <c r="E44" s="605">
        <v>28</v>
      </c>
      <c r="F44" s="605">
        <v>2</v>
      </c>
      <c r="G44" s="597">
        <f t="shared" si="4"/>
        <v>11</v>
      </c>
      <c r="H44" s="385"/>
      <c r="I44" s="384"/>
      <c r="J44" s="381"/>
    </row>
    <row r="45" spans="1:22" s="95" customFormat="1" ht="18" customHeight="1">
      <c r="A45" s="381" t="s">
        <v>40</v>
      </c>
      <c r="B45" s="392" t="s">
        <v>182</v>
      </c>
      <c r="C45" s="604" t="s">
        <v>178</v>
      </c>
      <c r="D45" s="605">
        <v>15</v>
      </c>
      <c r="E45" s="605">
        <v>58</v>
      </c>
      <c r="F45" s="605">
        <v>2</v>
      </c>
      <c r="G45" s="597">
        <f t="shared" si="4"/>
        <v>19</v>
      </c>
      <c r="H45" s="383"/>
      <c r="I45" s="384"/>
      <c r="J45" s="381"/>
    </row>
    <row r="46" spans="1:22" s="95" customFormat="1" ht="18" customHeight="1">
      <c r="A46" s="381" t="s">
        <v>40</v>
      </c>
      <c r="B46" s="392" t="s">
        <v>182</v>
      </c>
      <c r="C46" s="604" t="s">
        <v>179</v>
      </c>
      <c r="D46" s="605">
        <v>30</v>
      </c>
      <c r="E46" s="605">
        <v>57</v>
      </c>
      <c r="F46" s="605">
        <v>3</v>
      </c>
      <c r="G46" s="597">
        <f>(D46+(E46+F46)*4/3)/5</f>
        <v>22</v>
      </c>
      <c r="H46" s="383"/>
      <c r="I46" s="384"/>
      <c r="J46" s="381"/>
      <c r="V46" s="95" t="s">
        <v>26</v>
      </c>
    </row>
    <row r="47" spans="1:22" s="95" customFormat="1" ht="18" customHeight="1">
      <c r="A47" s="381" t="s">
        <v>40</v>
      </c>
      <c r="B47" s="392" t="s">
        <v>182</v>
      </c>
      <c r="C47" s="604" t="s">
        <v>180</v>
      </c>
      <c r="D47" s="605">
        <v>30</v>
      </c>
      <c r="E47" s="605">
        <v>57</v>
      </c>
      <c r="F47" s="605">
        <v>3</v>
      </c>
      <c r="G47" s="597">
        <f t="shared" ref="G47" si="5">(D47+(E47+F47)*4/3)/5</f>
        <v>22</v>
      </c>
      <c r="H47" s="383"/>
      <c r="I47" s="384"/>
      <c r="J47" s="381"/>
    </row>
    <row r="48" spans="1:22" s="95" customFormat="1" ht="18" customHeight="1">
      <c r="A48" s="381"/>
      <c r="B48" s="790"/>
      <c r="C48" s="791"/>
      <c r="D48" s="791"/>
      <c r="E48" s="791"/>
      <c r="F48" s="791"/>
      <c r="G48" s="791"/>
      <c r="H48" s="791"/>
      <c r="I48" s="791"/>
      <c r="J48" s="792"/>
      <c r="V48" s="663" t="s">
        <v>783</v>
      </c>
    </row>
    <row r="49" spans="1:22" s="95" customFormat="1" ht="18" customHeight="1">
      <c r="A49" s="381" t="s">
        <v>40</v>
      </c>
      <c r="B49" s="382" t="s">
        <v>183</v>
      </c>
      <c r="C49" s="604" t="s">
        <v>179</v>
      </c>
      <c r="D49" s="605">
        <v>30</v>
      </c>
      <c r="E49" s="605">
        <v>57</v>
      </c>
      <c r="F49" s="605">
        <v>3</v>
      </c>
      <c r="G49" s="597">
        <f t="shared" ref="G49:G57" si="6">(D49+(E49+F49)*4/3)/5</f>
        <v>22</v>
      </c>
      <c r="H49" s="383"/>
      <c r="I49" s="384"/>
      <c r="J49" s="381"/>
    </row>
    <row r="50" spans="1:22" s="95" customFormat="1" ht="18" customHeight="1">
      <c r="A50" s="381" t="s">
        <v>40</v>
      </c>
      <c r="B50" s="382" t="s">
        <v>183</v>
      </c>
      <c r="C50" s="608" t="s">
        <v>177</v>
      </c>
      <c r="D50" s="381">
        <v>15</v>
      </c>
      <c r="E50" s="381">
        <v>58</v>
      </c>
      <c r="F50" s="381">
        <v>2</v>
      </c>
      <c r="G50" s="597">
        <f t="shared" si="6"/>
        <v>19</v>
      </c>
      <c r="H50" s="385"/>
      <c r="I50" s="384"/>
      <c r="J50" s="381"/>
      <c r="V50" s="95" t="s">
        <v>729</v>
      </c>
    </row>
    <row r="51" spans="1:22" s="95" customFormat="1" ht="18" hidden="1" customHeight="1">
      <c r="A51" s="381" t="s">
        <v>40</v>
      </c>
      <c r="B51" s="382" t="s">
        <v>183</v>
      </c>
      <c r="C51" s="608" t="s">
        <v>184</v>
      </c>
      <c r="D51" s="381">
        <v>30</v>
      </c>
      <c r="E51" s="381">
        <v>57</v>
      </c>
      <c r="F51" s="381">
        <v>3</v>
      </c>
      <c r="G51" s="597">
        <f t="shared" si="6"/>
        <v>22</v>
      </c>
      <c r="H51" s="383"/>
      <c r="I51" s="384"/>
      <c r="J51" s="381"/>
    </row>
    <row r="52" spans="1:22" s="95" customFormat="1" ht="18" hidden="1" customHeight="1">
      <c r="A52" s="381" t="s">
        <v>40</v>
      </c>
      <c r="B52" s="382" t="s">
        <v>183</v>
      </c>
      <c r="C52" s="608" t="s">
        <v>185</v>
      </c>
      <c r="D52" s="381">
        <v>15</v>
      </c>
      <c r="E52" s="381">
        <v>58</v>
      </c>
      <c r="F52" s="381">
        <v>2</v>
      </c>
      <c r="G52" s="597">
        <f t="shared" si="6"/>
        <v>19</v>
      </c>
      <c r="H52" s="383"/>
      <c r="I52" s="384"/>
      <c r="J52" s="381"/>
    </row>
    <row r="53" spans="1:22" s="95" customFormat="1" ht="18" hidden="1" customHeight="1">
      <c r="A53" s="381"/>
      <c r="B53" s="382"/>
      <c r="C53" s="601"/>
      <c r="D53" s="601"/>
      <c r="E53" s="601"/>
      <c r="F53" s="601"/>
      <c r="G53" s="390">
        <f>SUBTOTAL(9,G49:G52)</f>
        <v>82</v>
      </c>
      <c r="H53" s="383"/>
      <c r="I53" s="384"/>
      <c r="J53" s="381"/>
    </row>
    <row r="54" spans="1:22" s="95" customFormat="1" ht="18" hidden="1" customHeight="1">
      <c r="A54" s="387" t="s">
        <v>45</v>
      </c>
      <c r="B54" s="393" t="s">
        <v>44</v>
      </c>
      <c r="C54" s="209" t="s">
        <v>22</v>
      </c>
      <c r="D54" s="609">
        <v>30</v>
      </c>
      <c r="E54" s="609">
        <v>56</v>
      </c>
      <c r="F54" s="609">
        <v>4</v>
      </c>
      <c r="G54" s="610">
        <f t="shared" si="6"/>
        <v>22</v>
      </c>
      <c r="H54" s="383"/>
      <c r="I54" s="384"/>
      <c r="J54" s="381"/>
    </row>
    <row r="55" spans="1:22" s="95" customFormat="1" ht="18" hidden="1" customHeight="1">
      <c r="A55" s="387" t="s">
        <v>45</v>
      </c>
      <c r="B55" s="393" t="s">
        <v>44</v>
      </c>
      <c r="C55" s="600" t="s">
        <v>186</v>
      </c>
      <c r="D55" s="599">
        <v>60</v>
      </c>
      <c r="E55" s="599">
        <v>28</v>
      </c>
      <c r="F55" s="599">
        <v>2</v>
      </c>
      <c r="G55" s="597">
        <f t="shared" si="6"/>
        <v>20</v>
      </c>
      <c r="H55" s="383"/>
      <c r="I55" s="384"/>
      <c r="J55" s="381"/>
    </row>
    <row r="56" spans="1:22" s="95" customFormat="1" ht="18" hidden="1" customHeight="1">
      <c r="A56" s="387" t="s">
        <v>45</v>
      </c>
      <c r="B56" s="393" t="s">
        <v>44</v>
      </c>
      <c r="C56" s="600" t="s">
        <v>38</v>
      </c>
      <c r="D56" s="599">
        <v>30</v>
      </c>
      <c r="E56" s="599">
        <v>29</v>
      </c>
      <c r="F56" s="599">
        <v>1</v>
      </c>
      <c r="G56" s="597">
        <f t="shared" si="6"/>
        <v>14</v>
      </c>
      <c r="H56" s="383"/>
      <c r="I56" s="384"/>
      <c r="J56" s="381"/>
    </row>
    <row r="57" spans="1:22" s="95" customFormat="1" ht="18" hidden="1" customHeight="1">
      <c r="A57" s="387" t="s">
        <v>45</v>
      </c>
      <c r="B57" s="393" t="s">
        <v>44</v>
      </c>
      <c r="C57" s="600" t="s">
        <v>187</v>
      </c>
      <c r="D57" s="599">
        <v>30</v>
      </c>
      <c r="E57" s="599">
        <v>58</v>
      </c>
      <c r="F57" s="599">
        <v>2</v>
      </c>
      <c r="G57" s="597">
        <f t="shared" si="6"/>
        <v>22</v>
      </c>
      <c r="H57" s="383"/>
      <c r="I57" s="384"/>
      <c r="J57" s="381"/>
    </row>
    <row r="58" spans="1:22" s="95" customFormat="1" ht="18" customHeight="1">
      <c r="A58" s="387"/>
      <c r="B58" s="393"/>
      <c r="C58" s="611"/>
      <c r="D58" s="602"/>
      <c r="E58" s="602"/>
      <c r="F58" s="602"/>
      <c r="G58" s="390">
        <f>SUBTOTAL(9,G54:G57)</f>
        <v>78</v>
      </c>
      <c r="H58" s="383"/>
      <c r="I58" s="384"/>
      <c r="J58" s="381"/>
    </row>
    <row r="59" spans="1:22" s="95" customFormat="1" ht="18" customHeight="1">
      <c r="A59" s="387" t="s">
        <v>45</v>
      </c>
      <c r="B59" s="382" t="s">
        <v>46</v>
      </c>
      <c r="C59" s="209" t="s">
        <v>22</v>
      </c>
      <c r="D59" s="609">
        <v>30</v>
      </c>
      <c r="E59" s="609">
        <v>56</v>
      </c>
      <c r="F59" s="609">
        <v>4</v>
      </c>
      <c r="G59" s="610">
        <f t="shared" ref="G59" si="7">(D59+(E59+F59)*4/3)/5</f>
        <v>22</v>
      </c>
      <c r="H59" s="394"/>
      <c r="I59" s="395"/>
      <c r="J59" s="381"/>
    </row>
    <row r="60" spans="1:22" s="95" customFormat="1" ht="18" customHeight="1">
      <c r="A60" s="387" t="s">
        <v>45</v>
      </c>
      <c r="B60" s="382" t="s">
        <v>46</v>
      </c>
      <c r="C60" s="600" t="s">
        <v>188</v>
      </c>
      <c r="D60" s="599">
        <v>30</v>
      </c>
      <c r="E60" s="599">
        <v>58</v>
      </c>
      <c r="F60" s="599">
        <v>2</v>
      </c>
      <c r="G60" s="597">
        <f>(D60+(E60+F60)*4/3)/5</f>
        <v>22</v>
      </c>
      <c r="H60" s="394"/>
      <c r="I60" s="395"/>
      <c r="J60" s="381"/>
    </row>
    <row r="61" spans="1:22" s="95" customFormat="1" ht="18" customHeight="1">
      <c r="A61" s="387" t="s">
        <v>45</v>
      </c>
      <c r="B61" s="382" t="s">
        <v>46</v>
      </c>
      <c r="C61" s="600" t="s">
        <v>189</v>
      </c>
      <c r="D61" s="599">
        <v>30</v>
      </c>
      <c r="E61" s="599">
        <v>58</v>
      </c>
      <c r="F61" s="599">
        <v>2</v>
      </c>
      <c r="G61" s="597">
        <f t="shared" ref="G61:G62" si="8">(D61+(E61+F61)*4/3)/5</f>
        <v>22</v>
      </c>
      <c r="H61" s="394"/>
      <c r="I61" s="395"/>
      <c r="J61" s="381"/>
    </row>
    <row r="62" spans="1:22" s="95" customFormat="1" ht="18" customHeight="1">
      <c r="A62" s="387" t="s">
        <v>45</v>
      </c>
      <c r="B62" s="382" t="s">
        <v>46</v>
      </c>
      <c r="C62" s="600" t="s">
        <v>190</v>
      </c>
      <c r="D62" s="599">
        <v>30</v>
      </c>
      <c r="E62" s="599">
        <v>58</v>
      </c>
      <c r="F62" s="599">
        <v>2</v>
      </c>
      <c r="G62" s="597">
        <f t="shared" si="8"/>
        <v>22</v>
      </c>
      <c r="H62" s="394"/>
      <c r="I62" s="395"/>
      <c r="J62" s="381"/>
    </row>
    <row r="63" spans="1:22" s="95" customFormat="1" ht="18" customHeight="1">
      <c r="A63" s="387"/>
      <c r="B63" s="382"/>
      <c r="C63" s="612"/>
      <c r="D63" s="381"/>
      <c r="E63" s="381"/>
      <c r="F63" s="381"/>
      <c r="G63" s="390">
        <f>SUBTOTAL(9,G59:G62)</f>
        <v>88</v>
      </c>
      <c r="H63" s="394"/>
      <c r="I63" s="395"/>
      <c r="J63" s="381"/>
    </row>
    <row r="64" spans="1:22" s="95" customFormat="1" ht="18" customHeight="1">
      <c r="A64" s="387" t="s">
        <v>45</v>
      </c>
      <c r="B64" s="396" t="s">
        <v>47</v>
      </c>
      <c r="C64" s="613" t="s">
        <v>191</v>
      </c>
      <c r="D64" s="614">
        <v>15</v>
      </c>
      <c r="E64" s="614">
        <v>29</v>
      </c>
      <c r="F64" s="614">
        <v>1</v>
      </c>
      <c r="G64" s="597">
        <f t="shared" ref="G64:G92" si="9">(D64+(E64+F64)*4/3)/5</f>
        <v>11</v>
      </c>
      <c r="H64" s="394"/>
      <c r="I64" s="395"/>
      <c r="J64" s="381"/>
    </row>
    <row r="65" spans="1:10" s="95" customFormat="1" ht="18" customHeight="1">
      <c r="A65" s="387" t="s">
        <v>45</v>
      </c>
      <c r="B65" s="396" t="s">
        <v>47</v>
      </c>
      <c r="C65" s="613" t="s">
        <v>192</v>
      </c>
      <c r="D65" s="614">
        <v>30</v>
      </c>
      <c r="E65" s="614">
        <v>58</v>
      </c>
      <c r="F65" s="614">
        <v>2</v>
      </c>
      <c r="G65" s="597">
        <f t="shared" si="9"/>
        <v>22</v>
      </c>
      <c r="H65" s="394"/>
      <c r="I65" s="395"/>
      <c r="J65" s="381"/>
    </row>
    <row r="66" spans="1:10" s="95" customFormat="1" ht="18" customHeight="1">
      <c r="A66" s="387" t="s">
        <v>45</v>
      </c>
      <c r="B66" s="396" t="s">
        <v>47</v>
      </c>
      <c r="C66" s="613" t="s">
        <v>193</v>
      </c>
      <c r="D66" s="614">
        <v>30</v>
      </c>
      <c r="E66" s="614">
        <v>58</v>
      </c>
      <c r="F66" s="614">
        <v>2</v>
      </c>
      <c r="G66" s="597">
        <f t="shared" si="9"/>
        <v>22</v>
      </c>
      <c r="H66" s="394"/>
      <c r="I66" s="395"/>
      <c r="J66" s="381"/>
    </row>
    <row r="67" spans="1:10" s="95" customFormat="1" ht="18" customHeight="1">
      <c r="A67" s="387" t="s">
        <v>45</v>
      </c>
      <c r="B67" s="396" t="s">
        <v>47</v>
      </c>
      <c r="C67" s="613" t="s">
        <v>194</v>
      </c>
      <c r="D67" s="614">
        <v>30</v>
      </c>
      <c r="E67" s="614">
        <v>58</v>
      </c>
      <c r="F67" s="614">
        <v>2</v>
      </c>
      <c r="G67" s="597">
        <f t="shared" si="9"/>
        <v>22</v>
      </c>
      <c r="H67" s="394"/>
      <c r="I67" s="395"/>
      <c r="J67" s="381"/>
    </row>
    <row r="68" spans="1:10" s="95" customFormat="1" ht="18" customHeight="1">
      <c r="A68" s="387"/>
      <c r="B68" s="396"/>
      <c r="C68" s="615"/>
      <c r="D68" s="616"/>
      <c r="E68" s="616"/>
      <c r="F68" s="616"/>
      <c r="G68" s="390">
        <f>SUBTOTAL(9,G64:G67)</f>
        <v>77</v>
      </c>
      <c r="H68" s="394"/>
      <c r="I68" s="395"/>
      <c r="J68" s="381"/>
    </row>
    <row r="69" spans="1:10" s="95" customFormat="1" ht="18" customHeight="1">
      <c r="A69" s="381" t="s">
        <v>48</v>
      </c>
      <c r="B69" s="382" t="s">
        <v>195</v>
      </c>
      <c r="C69" s="209" t="s">
        <v>196</v>
      </c>
      <c r="D69" s="387">
        <v>21</v>
      </c>
      <c r="E69" s="387">
        <v>82</v>
      </c>
      <c r="F69" s="387">
        <v>2</v>
      </c>
      <c r="G69" s="597">
        <f t="shared" si="9"/>
        <v>26.6</v>
      </c>
      <c r="H69" s="383"/>
      <c r="I69" s="384"/>
      <c r="J69" s="381"/>
    </row>
    <row r="70" spans="1:10" s="95" customFormat="1" ht="18" customHeight="1">
      <c r="A70" s="381" t="s">
        <v>48</v>
      </c>
      <c r="B70" s="382" t="s">
        <v>195</v>
      </c>
      <c r="C70" s="209" t="s">
        <v>197</v>
      </c>
      <c r="D70" s="387">
        <v>21</v>
      </c>
      <c r="E70" s="387">
        <v>52</v>
      </c>
      <c r="F70" s="387">
        <v>2</v>
      </c>
      <c r="G70" s="597">
        <f t="shared" si="9"/>
        <v>18.600000000000001</v>
      </c>
      <c r="H70" s="383"/>
      <c r="I70" s="384"/>
      <c r="J70" s="381"/>
    </row>
    <row r="71" spans="1:10" s="95" customFormat="1" ht="18" customHeight="1">
      <c r="A71" s="381" t="s">
        <v>48</v>
      </c>
      <c r="B71" s="382" t="s">
        <v>195</v>
      </c>
      <c r="C71" s="600" t="s">
        <v>198</v>
      </c>
      <c r="D71" s="599">
        <v>21</v>
      </c>
      <c r="E71" s="599">
        <v>52</v>
      </c>
      <c r="F71" s="599">
        <v>2</v>
      </c>
      <c r="G71" s="597">
        <f t="shared" si="9"/>
        <v>18.600000000000001</v>
      </c>
      <c r="H71" s="383"/>
      <c r="I71" s="384"/>
      <c r="J71" s="381"/>
    </row>
    <row r="72" spans="1:10" s="95" customFormat="1" ht="18" customHeight="1">
      <c r="A72" s="381" t="s">
        <v>48</v>
      </c>
      <c r="B72" s="382" t="s">
        <v>195</v>
      </c>
      <c r="C72" s="617" t="s">
        <v>199</v>
      </c>
      <c r="D72" s="599">
        <v>18</v>
      </c>
      <c r="E72" s="599">
        <v>25</v>
      </c>
      <c r="F72" s="599">
        <v>2</v>
      </c>
      <c r="G72" s="597">
        <f t="shared" si="9"/>
        <v>10.8</v>
      </c>
      <c r="H72" s="383"/>
      <c r="I72" s="384"/>
      <c r="J72" s="381"/>
    </row>
    <row r="73" spans="1:10" s="95" customFormat="1" ht="18" customHeight="1">
      <c r="A73" s="381"/>
      <c r="B73" s="382"/>
      <c r="C73" s="382"/>
      <c r="D73" s="381"/>
      <c r="E73" s="381"/>
      <c r="F73" s="381"/>
      <c r="G73" s="390">
        <f>SUBTOTAL(9,G69:G72)</f>
        <v>74.600000000000009</v>
      </c>
      <c r="H73" s="383"/>
      <c r="I73" s="384"/>
      <c r="J73" s="381"/>
    </row>
    <row r="74" spans="1:10" s="95" customFormat="1" ht="18" customHeight="1">
      <c r="A74" s="381" t="s">
        <v>48</v>
      </c>
      <c r="B74" s="382" t="s">
        <v>200</v>
      </c>
      <c r="C74" s="209" t="s">
        <v>196</v>
      </c>
      <c r="D74" s="387">
        <v>21</v>
      </c>
      <c r="E74" s="387">
        <v>82</v>
      </c>
      <c r="F74" s="387">
        <v>2</v>
      </c>
      <c r="G74" s="597">
        <f t="shared" si="9"/>
        <v>26.6</v>
      </c>
      <c r="H74" s="383"/>
      <c r="I74" s="384"/>
      <c r="J74" s="381"/>
    </row>
    <row r="75" spans="1:10" s="95" customFormat="1" ht="18" customHeight="1">
      <c r="A75" s="381" t="s">
        <v>48</v>
      </c>
      <c r="B75" s="382" t="s">
        <v>200</v>
      </c>
      <c r="C75" s="209" t="s">
        <v>197</v>
      </c>
      <c r="D75" s="387">
        <v>21</v>
      </c>
      <c r="E75" s="387">
        <v>52</v>
      </c>
      <c r="F75" s="387">
        <v>2</v>
      </c>
      <c r="G75" s="597">
        <f t="shared" si="9"/>
        <v>18.600000000000001</v>
      </c>
      <c r="H75" s="383"/>
      <c r="I75" s="384"/>
      <c r="J75" s="381"/>
    </row>
    <row r="76" spans="1:10" s="95" customFormat="1" ht="18" customHeight="1">
      <c r="A76" s="381" t="s">
        <v>48</v>
      </c>
      <c r="B76" s="382" t="s">
        <v>200</v>
      </c>
      <c r="C76" s="600" t="s">
        <v>198</v>
      </c>
      <c r="D76" s="599">
        <v>21</v>
      </c>
      <c r="E76" s="599">
        <v>52</v>
      </c>
      <c r="F76" s="599">
        <v>2</v>
      </c>
      <c r="G76" s="597">
        <f t="shared" si="9"/>
        <v>18.600000000000001</v>
      </c>
      <c r="H76" s="383"/>
      <c r="I76" s="384"/>
      <c r="J76" s="381"/>
    </row>
    <row r="77" spans="1:10" s="95" customFormat="1" ht="18" customHeight="1">
      <c r="A77" s="381" t="s">
        <v>48</v>
      </c>
      <c r="B77" s="382" t="s">
        <v>200</v>
      </c>
      <c r="C77" s="617" t="s">
        <v>199</v>
      </c>
      <c r="D77" s="599">
        <v>18</v>
      </c>
      <c r="E77" s="599">
        <v>25</v>
      </c>
      <c r="F77" s="599">
        <v>2</v>
      </c>
      <c r="G77" s="597">
        <f t="shared" si="9"/>
        <v>10.8</v>
      </c>
      <c r="H77" s="383"/>
      <c r="I77" s="384"/>
      <c r="J77" s="381"/>
    </row>
    <row r="78" spans="1:10" s="95" customFormat="1" ht="18" customHeight="1">
      <c r="A78" s="381"/>
      <c r="B78" s="382"/>
      <c r="C78" s="382"/>
      <c r="D78" s="381"/>
      <c r="E78" s="381"/>
      <c r="F78" s="381"/>
      <c r="G78" s="390">
        <f>SUBTOTAL(9,G74:G77)</f>
        <v>74.600000000000009</v>
      </c>
      <c r="H78" s="383"/>
      <c r="I78" s="384"/>
      <c r="J78" s="381"/>
    </row>
    <row r="79" spans="1:10" s="95" customFormat="1" ht="18" customHeight="1">
      <c r="A79" s="381" t="s">
        <v>48</v>
      </c>
      <c r="B79" s="209" t="s">
        <v>49</v>
      </c>
      <c r="C79" s="618" t="s">
        <v>201</v>
      </c>
      <c r="D79" s="619">
        <v>15</v>
      </c>
      <c r="E79" s="619">
        <v>29</v>
      </c>
      <c r="F79" s="619">
        <v>1</v>
      </c>
      <c r="G79" s="597">
        <f t="shared" si="9"/>
        <v>11</v>
      </c>
      <c r="H79" s="383"/>
      <c r="I79" s="384"/>
      <c r="J79" s="381"/>
    </row>
    <row r="80" spans="1:10" s="95" customFormat="1" ht="18" customHeight="1">
      <c r="A80" s="381" t="s">
        <v>48</v>
      </c>
      <c r="B80" s="209" t="s">
        <v>49</v>
      </c>
      <c r="C80" s="618" t="s">
        <v>202</v>
      </c>
      <c r="D80" s="620">
        <v>30</v>
      </c>
      <c r="E80" s="620">
        <v>29</v>
      </c>
      <c r="F80" s="620">
        <v>1</v>
      </c>
      <c r="G80" s="597">
        <f t="shared" si="9"/>
        <v>14</v>
      </c>
      <c r="H80" s="394"/>
      <c r="I80" s="384"/>
      <c r="J80" s="381"/>
    </row>
    <row r="81" spans="1:10" s="95" customFormat="1" ht="18" customHeight="1">
      <c r="A81" s="381" t="s">
        <v>48</v>
      </c>
      <c r="B81" s="209" t="s">
        <v>49</v>
      </c>
      <c r="C81" s="618" t="s">
        <v>203</v>
      </c>
      <c r="D81" s="620">
        <v>30</v>
      </c>
      <c r="E81" s="620">
        <v>29</v>
      </c>
      <c r="F81" s="620">
        <v>1</v>
      </c>
      <c r="G81" s="597">
        <f t="shared" si="9"/>
        <v>14</v>
      </c>
      <c r="H81" s="383"/>
      <c r="I81" s="384"/>
      <c r="J81" s="381"/>
    </row>
    <row r="82" spans="1:10" s="95" customFormat="1" ht="18" customHeight="1">
      <c r="A82" s="381" t="s">
        <v>48</v>
      </c>
      <c r="B82" s="209" t="s">
        <v>49</v>
      </c>
      <c r="C82" s="618" t="s">
        <v>204</v>
      </c>
      <c r="D82" s="620">
        <v>15</v>
      </c>
      <c r="E82" s="620">
        <v>29</v>
      </c>
      <c r="F82" s="620">
        <v>1</v>
      </c>
      <c r="G82" s="597">
        <f t="shared" si="9"/>
        <v>11</v>
      </c>
      <c r="H82" s="383"/>
      <c r="I82" s="384"/>
      <c r="J82" s="381"/>
    </row>
    <row r="83" spans="1:10" s="95" customFormat="1" ht="18" customHeight="1">
      <c r="A83" s="381" t="s">
        <v>48</v>
      </c>
      <c r="B83" s="209" t="s">
        <v>49</v>
      </c>
      <c r="C83" s="618" t="s">
        <v>205</v>
      </c>
      <c r="D83" s="620">
        <v>30</v>
      </c>
      <c r="E83" s="620">
        <v>29</v>
      </c>
      <c r="F83" s="620">
        <v>1</v>
      </c>
      <c r="G83" s="597">
        <f t="shared" si="9"/>
        <v>14</v>
      </c>
      <c r="H83" s="383"/>
      <c r="I83" s="384"/>
      <c r="J83" s="381"/>
    </row>
    <row r="84" spans="1:10" s="95" customFormat="1" ht="18" customHeight="1">
      <c r="A84" s="381"/>
      <c r="B84" s="209"/>
      <c r="C84" s="382"/>
      <c r="D84" s="619"/>
      <c r="E84" s="619"/>
      <c r="F84" s="619"/>
      <c r="G84" s="390">
        <f>SUBTOTAL(9,G79:G83)</f>
        <v>64</v>
      </c>
      <c r="H84" s="383"/>
      <c r="I84" s="384"/>
      <c r="J84" s="381"/>
    </row>
    <row r="85" spans="1:10" s="95" customFormat="1" ht="18" customHeight="1">
      <c r="A85" s="381" t="s">
        <v>48</v>
      </c>
      <c r="B85" s="382" t="s">
        <v>50</v>
      </c>
      <c r="C85" s="209" t="s">
        <v>206</v>
      </c>
      <c r="D85" s="381">
        <v>21</v>
      </c>
      <c r="E85" s="381">
        <v>80</v>
      </c>
      <c r="F85" s="381">
        <v>4</v>
      </c>
      <c r="G85" s="597">
        <f t="shared" si="9"/>
        <v>26.6</v>
      </c>
      <c r="H85" s="397"/>
      <c r="I85" s="398"/>
      <c r="J85" s="381"/>
    </row>
    <row r="86" spans="1:10" s="95" customFormat="1" ht="18" customHeight="1">
      <c r="A86" s="381" t="s">
        <v>48</v>
      </c>
      <c r="B86" s="382" t="s">
        <v>50</v>
      </c>
      <c r="C86" s="621" t="s">
        <v>207</v>
      </c>
      <c r="D86" s="599">
        <v>36</v>
      </c>
      <c r="E86" s="599">
        <v>50</v>
      </c>
      <c r="F86" s="599">
        <v>4</v>
      </c>
      <c r="G86" s="597">
        <f t="shared" si="9"/>
        <v>21.6</v>
      </c>
      <c r="H86" s="383"/>
      <c r="I86" s="384"/>
      <c r="J86" s="381"/>
    </row>
    <row r="87" spans="1:10" s="95" customFormat="1" ht="18" customHeight="1">
      <c r="A87" s="381" t="s">
        <v>48</v>
      </c>
      <c r="B87" s="382" t="s">
        <v>50</v>
      </c>
      <c r="C87" s="621" t="s">
        <v>208</v>
      </c>
      <c r="D87" s="599">
        <v>21</v>
      </c>
      <c r="E87" s="599">
        <v>52</v>
      </c>
      <c r="F87" s="599">
        <v>2</v>
      </c>
      <c r="G87" s="597">
        <f t="shared" si="9"/>
        <v>18.600000000000001</v>
      </c>
      <c r="H87" s="383"/>
      <c r="I87" s="384"/>
      <c r="J87" s="381"/>
    </row>
    <row r="88" spans="1:10" s="95" customFormat="1" ht="18" customHeight="1">
      <c r="A88" s="381" t="s">
        <v>48</v>
      </c>
      <c r="B88" s="382" t="s">
        <v>50</v>
      </c>
      <c r="C88" s="622" t="s">
        <v>209</v>
      </c>
      <c r="D88" s="599">
        <v>21</v>
      </c>
      <c r="E88" s="599">
        <v>52</v>
      </c>
      <c r="F88" s="599">
        <v>2</v>
      </c>
      <c r="G88" s="597">
        <f t="shared" si="9"/>
        <v>18.600000000000001</v>
      </c>
      <c r="H88" s="383"/>
      <c r="I88" s="384"/>
      <c r="J88" s="381"/>
    </row>
    <row r="89" spans="1:10" s="95" customFormat="1" ht="18" customHeight="1">
      <c r="A89" s="381"/>
      <c r="B89" s="382"/>
      <c r="C89" s="382"/>
      <c r="D89" s="607"/>
      <c r="E89" s="607"/>
      <c r="F89" s="607"/>
      <c r="G89" s="390">
        <f>SUBTOTAL(9,G85:G88)</f>
        <v>85.4</v>
      </c>
      <c r="H89" s="383"/>
      <c r="I89" s="384"/>
      <c r="J89" s="381"/>
    </row>
    <row r="90" spans="1:10" s="95" customFormat="1" ht="18" customHeight="1">
      <c r="A90" s="381" t="s">
        <v>48</v>
      </c>
      <c r="B90" s="210" t="s">
        <v>210</v>
      </c>
      <c r="C90" s="209" t="s">
        <v>22</v>
      </c>
      <c r="D90" s="609">
        <v>30</v>
      </c>
      <c r="E90" s="609">
        <v>56</v>
      </c>
      <c r="F90" s="609">
        <v>4</v>
      </c>
      <c r="G90" s="597">
        <f t="shared" si="9"/>
        <v>22</v>
      </c>
      <c r="H90" s="394"/>
      <c r="I90" s="395"/>
      <c r="J90" s="381"/>
    </row>
    <row r="91" spans="1:10" s="95" customFormat="1" ht="18" customHeight="1">
      <c r="A91" s="381" t="s">
        <v>48</v>
      </c>
      <c r="B91" s="210" t="s">
        <v>210</v>
      </c>
      <c r="C91" s="600" t="s">
        <v>211</v>
      </c>
      <c r="D91" s="599">
        <v>45</v>
      </c>
      <c r="E91" s="599">
        <v>58</v>
      </c>
      <c r="F91" s="599">
        <v>2</v>
      </c>
      <c r="G91" s="597">
        <f t="shared" si="9"/>
        <v>25</v>
      </c>
      <c r="H91" s="394"/>
      <c r="I91" s="395"/>
      <c r="J91" s="381"/>
    </row>
    <row r="92" spans="1:10" s="95" customFormat="1" ht="18" customHeight="1">
      <c r="A92" s="381" t="s">
        <v>48</v>
      </c>
      <c r="B92" s="210" t="s">
        <v>210</v>
      </c>
      <c r="C92" s="600" t="s">
        <v>212</v>
      </c>
      <c r="D92" s="599">
        <v>45</v>
      </c>
      <c r="E92" s="599">
        <v>58</v>
      </c>
      <c r="F92" s="599">
        <v>2</v>
      </c>
      <c r="G92" s="597">
        <f t="shared" si="9"/>
        <v>25</v>
      </c>
      <c r="H92" s="394"/>
      <c r="I92" s="395"/>
      <c r="J92" s="381"/>
    </row>
    <row r="93" spans="1:10" s="95" customFormat="1" ht="18" customHeight="1">
      <c r="A93" s="381"/>
      <c r="B93" s="210"/>
      <c r="C93" s="623"/>
      <c r="D93" s="607"/>
      <c r="E93" s="607"/>
      <c r="F93" s="607"/>
      <c r="G93" s="390">
        <f>SUBTOTAL(9,G90:G92)</f>
        <v>72</v>
      </c>
      <c r="H93" s="383"/>
      <c r="I93" s="384"/>
      <c r="J93" s="381"/>
    </row>
    <row r="94" spans="1:10" s="95" customFormat="1" ht="18" customHeight="1">
      <c r="A94" s="381" t="s">
        <v>48</v>
      </c>
      <c r="B94" s="210" t="s">
        <v>213</v>
      </c>
      <c r="C94" s="209" t="s">
        <v>22</v>
      </c>
      <c r="D94" s="609">
        <v>30</v>
      </c>
      <c r="E94" s="609">
        <v>56</v>
      </c>
      <c r="F94" s="609">
        <v>4</v>
      </c>
      <c r="G94" s="597">
        <f t="shared" ref="G94:G101" si="10">(D94+(E94+F94)*4/3)/5</f>
        <v>22</v>
      </c>
      <c r="H94" s="394"/>
      <c r="I94" s="395"/>
      <c r="J94" s="381"/>
    </row>
    <row r="95" spans="1:10" s="95" customFormat="1" ht="18" customHeight="1">
      <c r="A95" s="381" t="s">
        <v>48</v>
      </c>
      <c r="B95" s="210" t="s">
        <v>213</v>
      </c>
      <c r="C95" s="600" t="s">
        <v>211</v>
      </c>
      <c r="D95" s="599">
        <v>45</v>
      </c>
      <c r="E95" s="599">
        <v>58</v>
      </c>
      <c r="F95" s="599">
        <v>2</v>
      </c>
      <c r="G95" s="597">
        <f t="shared" si="10"/>
        <v>25</v>
      </c>
      <c r="H95" s="394"/>
      <c r="I95" s="395"/>
      <c r="J95" s="381"/>
    </row>
    <row r="96" spans="1:10" s="95" customFormat="1" ht="18" customHeight="1">
      <c r="A96" s="381" t="s">
        <v>48</v>
      </c>
      <c r="B96" s="210" t="s">
        <v>213</v>
      </c>
      <c r="C96" s="600" t="s">
        <v>212</v>
      </c>
      <c r="D96" s="599">
        <v>45</v>
      </c>
      <c r="E96" s="599">
        <v>58</v>
      </c>
      <c r="F96" s="599">
        <v>2</v>
      </c>
      <c r="G96" s="597">
        <f t="shared" si="10"/>
        <v>25</v>
      </c>
      <c r="H96" s="394"/>
      <c r="I96" s="395"/>
      <c r="J96" s="381"/>
    </row>
    <row r="97" spans="1:10" s="95" customFormat="1" ht="18" customHeight="1">
      <c r="A97" s="381"/>
      <c r="B97" s="210"/>
      <c r="C97" s="623"/>
      <c r="D97" s="607"/>
      <c r="E97" s="607"/>
      <c r="F97" s="607"/>
      <c r="G97" s="390">
        <f>SUBTOTAL(9,G94:G96)</f>
        <v>72</v>
      </c>
      <c r="H97" s="383"/>
      <c r="I97" s="384"/>
      <c r="J97" s="381"/>
    </row>
    <row r="98" spans="1:10" s="95" customFormat="1" ht="18" customHeight="1">
      <c r="A98" s="381" t="s">
        <v>48</v>
      </c>
      <c r="B98" s="382" t="s">
        <v>54</v>
      </c>
      <c r="C98" s="209" t="s">
        <v>22</v>
      </c>
      <c r="D98" s="609">
        <v>30</v>
      </c>
      <c r="E98" s="609">
        <v>56</v>
      </c>
      <c r="F98" s="609">
        <v>4</v>
      </c>
      <c r="G98" s="597">
        <f t="shared" si="10"/>
        <v>22</v>
      </c>
      <c r="H98" s="383"/>
      <c r="I98" s="384"/>
      <c r="J98" s="381"/>
    </row>
    <row r="99" spans="1:10" s="95" customFormat="1" ht="18" customHeight="1">
      <c r="A99" s="381" t="s">
        <v>48</v>
      </c>
      <c r="B99" s="382" t="s">
        <v>54</v>
      </c>
      <c r="C99" s="600" t="s">
        <v>214</v>
      </c>
      <c r="D99" s="599">
        <v>45</v>
      </c>
      <c r="E99" s="599">
        <v>57</v>
      </c>
      <c r="F99" s="599">
        <v>3</v>
      </c>
      <c r="G99" s="597">
        <f t="shared" si="10"/>
        <v>25</v>
      </c>
      <c r="H99" s="383"/>
      <c r="I99" s="384"/>
      <c r="J99" s="381"/>
    </row>
    <row r="100" spans="1:10" s="95" customFormat="1" ht="18" customHeight="1">
      <c r="A100" s="381" t="s">
        <v>48</v>
      </c>
      <c r="B100" s="382" t="s">
        <v>54</v>
      </c>
      <c r="C100" s="600" t="s">
        <v>215</v>
      </c>
      <c r="D100" s="599">
        <v>30</v>
      </c>
      <c r="E100" s="599">
        <v>58</v>
      </c>
      <c r="F100" s="599">
        <v>2</v>
      </c>
      <c r="G100" s="597">
        <f t="shared" si="10"/>
        <v>22</v>
      </c>
      <c r="H100" s="383"/>
      <c r="I100" s="384"/>
      <c r="J100" s="381"/>
    </row>
    <row r="101" spans="1:10" s="95" customFormat="1" ht="18" customHeight="1">
      <c r="A101" s="381" t="s">
        <v>48</v>
      </c>
      <c r="B101" s="382" t="s">
        <v>54</v>
      </c>
      <c r="C101" s="600" t="s">
        <v>216</v>
      </c>
      <c r="D101" s="599">
        <v>15</v>
      </c>
      <c r="E101" s="599">
        <v>58</v>
      </c>
      <c r="F101" s="599">
        <v>2</v>
      </c>
      <c r="G101" s="597">
        <f t="shared" si="10"/>
        <v>19</v>
      </c>
      <c r="H101" s="383"/>
      <c r="I101" s="384"/>
      <c r="J101" s="381"/>
    </row>
    <row r="102" spans="1:10" s="95" customFormat="1" ht="18" customHeight="1">
      <c r="A102" s="381"/>
      <c r="B102" s="382"/>
      <c r="C102" s="623"/>
      <c r="D102" s="607"/>
      <c r="E102" s="607"/>
      <c r="F102" s="607"/>
      <c r="G102" s="390">
        <f>SUBTOTAL(9,G97:G101)</f>
        <v>88</v>
      </c>
      <c r="H102" s="394"/>
      <c r="I102" s="395"/>
      <c r="J102" s="381"/>
    </row>
    <row r="103" spans="1:10" s="95" customFormat="1" ht="18" customHeight="1">
      <c r="A103" s="381" t="s">
        <v>48</v>
      </c>
      <c r="B103" s="382" t="s">
        <v>217</v>
      </c>
      <c r="C103" s="209" t="s">
        <v>22</v>
      </c>
      <c r="D103" s="609">
        <v>30</v>
      </c>
      <c r="E103" s="609">
        <v>56</v>
      </c>
      <c r="F103" s="609">
        <v>4</v>
      </c>
      <c r="G103" s="597">
        <f t="shared" ref="G103:G142" si="11">(D103+(E103+F103)*4/3)/5</f>
        <v>22</v>
      </c>
      <c r="H103" s="383"/>
      <c r="I103" s="384"/>
      <c r="J103" s="381"/>
    </row>
    <row r="104" spans="1:10" s="95" customFormat="1" ht="18" customHeight="1">
      <c r="A104" s="381" t="s">
        <v>48</v>
      </c>
      <c r="B104" s="382" t="s">
        <v>217</v>
      </c>
      <c r="C104" s="209" t="s">
        <v>218</v>
      </c>
      <c r="D104" s="624">
        <v>15</v>
      </c>
      <c r="E104" s="624">
        <v>58</v>
      </c>
      <c r="F104" s="624">
        <v>2</v>
      </c>
      <c r="G104" s="597">
        <f t="shared" si="11"/>
        <v>19</v>
      </c>
      <c r="H104" s="383"/>
      <c r="I104" s="384"/>
      <c r="J104" s="381"/>
    </row>
    <row r="105" spans="1:10" s="95" customFormat="1" ht="18" customHeight="1">
      <c r="A105" s="381" t="s">
        <v>48</v>
      </c>
      <c r="B105" s="382" t="s">
        <v>217</v>
      </c>
      <c r="C105" s="600" t="s">
        <v>219</v>
      </c>
      <c r="D105" s="624">
        <v>15</v>
      </c>
      <c r="E105" s="624">
        <v>58</v>
      </c>
      <c r="F105" s="624">
        <v>2</v>
      </c>
      <c r="G105" s="597">
        <f t="shared" si="11"/>
        <v>19</v>
      </c>
      <c r="H105" s="383"/>
      <c r="I105" s="384"/>
      <c r="J105" s="381"/>
    </row>
    <row r="106" spans="1:10" s="95" customFormat="1" ht="18" customHeight="1">
      <c r="A106" s="381" t="s">
        <v>48</v>
      </c>
      <c r="B106" s="382" t="s">
        <v>217</v>
      </c>
      <c r="C106" s="625" t="s">
        <v>220</v>
      </c>
      <c r="D106" s="624">
        <v>15</v>
      </c>
      <c r="E106" s="624">
        <v>58</v>
      </c>
      <c r="F106" s="624">
        <v>2</v>
      </c>
      <c r="G106" s="597">
        <f t="shared" si="11"/>
        <v>19</v>
      </c>
      <c r="H106" s="394"/>
      <c r="I106" s="395"/>
      <c r="J106" s="381"/>
    </row>
    <row r="107" spans="1:10" s="95" customFormat="1" ht="18" customHeight="1">
      <c r="A107" s="381" t="s">
        <v>48</v>
      </c>
      <c r="B107" s="382" t="s">
        <v>217</v>
      </c>
      <c r="C107" s="625" t="s">
        <v>221</v>
      </c>
      <c r="D107" s="624">
        <v>20</v>
      </c>
      <c r="E107" s="624">
        <v>23</v>
      </c>
      <c r="F107" s="624">
        <v>2</v>
      </c>
      <c r="G107" s="597">
        <f t="shared" si="11"/>
        <v>10.666666666666668</v>
      </c>
      <c r="H107" s="394"/>
      <c r="I107" s="395"/>
      <c r="J107" s="381"/>
    </row>
    <row r="108" spans="1:10" s="95" customFormat="1" ht="18" customHeight="1">
      <c r="A108" s="381"/>
      <c r="B108" s="382"/>
      <c r="C108" s="623"/>
      <c r="D108" s="607"/>
      <c r="E108" s="607"/>
      <c r="F108" s="607"/>
      <c r="G108" s="390">
        <f>SUBTOTAL(9,G102:G107)</f>
        <v>89.666666666666671</v>
      </c>
      <c r="H108" s="394"/>
      <c r="I108" s="395"/>
      <c r="J108" s="381"/>
    </row>
    <row r="109" spans="1:10" s="95" customFormat="1" ht="18" customHeight="1">
      <c r="A109" s="399" t="s">
        <v>55</v>
      </c>
      <c r="B109" s="382" t="s">
        <v>56</v>
      </c>
      <c r="C109" s="596" t="s">
        <v>22</v>
      </c>
      <c r="D109" s="387">
        <v>30</v>
      </c>
      <c r="E109" s="387">
        <v>56</v>
      </c>
      <c r="F109" s="387">
        <v>4</v>
      </c>
      <c r="G109" s="597">
        <f t="shared" si="11"/>
        <v>22</v>
      </c>
      <c r="H109" s="394"/>
      <c r="I109" s="395"/>
      <c r="J109" s="381"/>
    </row>
    <row r="110" spans="1:10" s="95" customFormat="1" ht="18" customHeight="1">
      <c r="A110" s="399" t="s">
        <v>55</v>
      </c>
      <c r="B110" s="382" t="s">
        <v>56</v>
      </c>
      <c r="C110" s="626" t="s">
        <v>222</v>
      </c>
      <c r="D110" s="620">
        <v>36</v>
      </c>
      <c r="E110" s="620">
        <v>52</v>
      </c>
      <c r="F110" s="627">
        <v>2</v>
      </c>
      <c r="G110" s="597">
        <f t="shared" si="11"/>
        <v>21.6</v>
      </c>
      <c r="H110" s="394"/>
      <c r="I110" s="395"/>
      <c r="J110" s="381"/>
    </row>
    <row r="111" spans="1:10" s="95" customFormat="1" ht="18" customHeight="1">
      <c r="A111" s="399" t="s">
        <v>55</v>
      </c>
      <c r="B111" s="382" t="s">
        <v>56</v>
      </c>
      <c r="C111" s="601" t="s">
        <v>223</v>
      </c>
      <c r="D111" s="620">
        <v>36</v>
      </c>
      <c r="E111" s="620">
        <v>52</v>
      </c>
      <c r="F111" s="627">
        <v>2</v>
      </c>
      <c r="G111" s="597">
        <f t="shared" si="11"/>
        <v>21.6</v>
      </c>
      <c r="H111" s="394"/>
      <c r="I111" s="395"/>
      <c r="J111" s="381"/>
    </row>
    <row r="112" spans="1:10" s="95" customFormat="1" ht="18" customHeight="1">
      <c r="A112" s="399" t="s">
        <v>55</v>
      </c>
      <c r="B112" s="382" t="s">
        <v>56</v>
      </c>
      <c r="C112" s="601" t="s">
        <v>224</v>
      </c>
      <c r="D112" s="620">
        <v>25</v>
      </c>
      <c r="E112" s="620">
        <v>49</v>
      </c>
      <c r="F112" s="627">
        <v>1</v>
      </c>
      <c r="G112" s="597">
        <f t="shared" si="11"/>
        <v>18.333333333333336</v>
      </c>
      <c r="H112" s="394"/>
      <c r="I112" s="395"/>
      <c r="J112" s="381"/>
    </row>
    <row r="113" spans="1:10" s="95" customFormat="1" ht="18" customHeight="1">
      <c r="A113" s="399"/>
      <c r="B113" s="382"/>
      <c r="C113" s="382"/>
      <c r="D113" s="607"/>
      <c r="E113" s="607"/>
      <c r="F113" s="607"/>
      <c r="G113" s="390">
        <f>SUBTOTAL(9,G109:G112)</f>
        <v>83.533333333333331</v>
      </c>
      <c r="H113" s="394"/>
      <c r="I113" s="395"/>
      <c r="J113" s="381"/>
    </row>
    <row r="114" spans="1:10" s="95" customFormat="1" ht="18" customHeight="1">
      <c r="A114" s="399" t="s">
        <v>55</v>
      </c>
      <c r="B114" s="400" t="s">
        <v>57</v>
      </c>
      <c r="C114" s="209" t="s">
        <v>225</v>
      </c>
      <c r="D114" s="607">
        <v>36</v>
      </c>
      <c r="E114" s="607">
        <v>52</v>
      </c>
      <c r="F114" s="607">
        <v>2</v>
      </c>
      <c r="G114" s="597">
        <f t="shared" si="11"/>
        <v>21.6</v>
      </c>
      <c r="H114" s="394"/>
      <c r="I114" s="395"/>
      <c r="J114" s="381"/>
    </row>
    <row r="115" spans="1:10" s="95" customFormat="1" ht="18" customHeight="1">
      <c r="A115" s="399" t="s">
        <v>55</v>
      </c>
      <c r="B115" s="400" t="s">
        <v>57</v>
      </c>
      <c r="C115" s="209" t="s">
        <v>226</v>
      </c>
      <c r="D115" s="628">
        <v>36</v>
      </c>
      <c r="E115" s="628">
        <v>52</v>
      </c>
      <c r="F115" s="628">
        <v>2</v>
      </c>
      <c r="G115" s="597">
        <f t="shared" si="11"/>
        <v>21.6</v>
      </c>
      <c r="H115" s="394"/>
      <c r="I115" s="395"/>
      <c r="J115" s="381"/>
    </row>
    <row r="116" spans="1:10" s="95" customFormat="1" ht="18" customHeight="1">
      <c r="A116" s="399" t="s">
        <v>55</v>
      </c>
      <c r="B116" s="400" t="s">
        <v>57</v>
      </c>
      <c r="C116" s="209" t="s">
        <v>227</v>
      </c>
      <c r="D116" s="628">
        <v>36</v>
      </c>
      <c r="E116" s="628">
        <v>52</v>
      </c>
      <c r="F116" s="628">
        <v>2</v>
      </c>
      <c r="G116" s="597">
        <f t="shared" si="11"/>
        <v>21.6</v>
      </c>
      <c r="H116" s="394"/>
      <c r="I116" s="395"/>
      <c r="J116" s="381"/>
    </row>
    <row r="117" spans="1:10" s="95" customFormat="1" ht="18" customHeight="1">
      <c r="A117" s="399" t="s">
        <v>55</v>
      </c>
      <c r="B117" s="400" t="s">
        <v>57</v>
      </c>
      <c r="C117" s="618" t="s">
        <v>228</v>
      </c>
      <c r="D117" s="628">
        <v>36</v>
      </c>
      <c r="E117" s="628">
        <v>52</v>
      </c>
      <c r="F117" s="628">
        <v>2</v>
      </c>
      <c r="G117" s="597">
        <f t="shared" si="11"/>
        <v>21.6</v>
      </c>
      <c r="H117" s="394"/>
      <c r="I117" s="395"/>
      <c r="J117" s="381"/>
    </row>
    <row r="118" spans="1:10" s="95" customFormat="1" ht="18" customHeight="1">
      <c r="A118" s="399"/>
      <c r="B118" s="400"/>
      <c r="C118" s="382"/>
      <c r="D118" s="607"/>
      <c r="E118" s="607"/>
      <c r="F118" s="607"/>
      <c r="G118" s="390">
        <f>SUBTOTAL(9,G113:G117)</f>
        <v>86.4</v>
      </c>
      <c r="H118" s="394"/>
      <c r="I118" s="395"/>
      <c r="J118" s="381"/>
    </row>
    <row r="119" spans="1:10" s="95" customFormat="1" ht="18" customHeight="1">
      <c r="A119" s="399" t="s">
        <v>55</v>
      </c>
      <c r="B119" s="401" t="s">
        <v>229</v>
      </c>
      <c r="C119" s="600" t="s">
        <v>230</v>
      </c>
      <c r="D119" s="599">
        <v>36</v>
      </c>
      <c r="E119" s="599">
        <v>52</v>
      </c>
      <c r="F119" s="599">
        <v>2</v>
      </c>
      <c r="G119" s="597">
        <f t="shared" si="11"/>
        <v>21.6</v>
      </c>
      <c r="H119" s="394"/>
      <c r="I119" s="395"/>
      <c r="J119" s="381"/>
    </row>
    <row r="120" spans="1:10" s="95" customFormat="1" ht="18" customHeight="1">
      <c r="A120" s="399" t="s">
        <v>55</v>
      </c>
      <c r="B120" s="401" t="s">
        <v>229</v>
      </c>
      <c r="C120" s="600" t="s">
        <v>231</v>
      </c>
      <c r="D120" s="599">
        <v>36</v>
      </c>
      <c r="E120" s="599">
        <v>52</v>
      </c>
      <c r="F120" s="599">
        <v>2</v>
      </c>
      <c r="G120" s="597">
        <f t="shared" si="11"/>
        <v>21.6</v>
      </c>
      <c r="H120" s="394"/>
      <c r="I120" s="395"/>
      <c r="J120" s="381"/>
    </row>
    <row r="121" spans="1:10" s="95" customFormat="1" ht="18" customHeight="1">
      <c r="A121" s="399" t="s">
        <v>55</v>
      </c>
      <c r="B121" s="401" t="s">
        <v>229</v>
      </c>
      <c r="C121" s="600" t="s">
        <v>232</v>
      </c>
      <c r="D121" s="599">
        <v>36</v>
      </c>
      <c r="E121" s="599">
        <v>52</v>
      </c>
      <c r="F121" s="599">
        <v>2</v>
      </c>
      <c r="G121" s="597">
        <f t="shared" si="11"/>
        <v>21.6</v>
      </c>
      <c r="H121" s="394"/>
      <c r="I121" s="395"/>
      <c r="J121" s="381"/>
    </row>
    <row r="122" spans="1:10" s="95" customFormat="1" ht="18" customHeight="1">
      <c r="A122" s="399" t="s">
        <v>55</v>
      </c>
      <c r="B122" s="401" t="s">
        <v>229</v>
      </c>
      <c r="C122" s="617" t="s">
        <v>233</v>
      </c>
      <c r="D122" s="599">
        <v>36</v>
      </c>
      <c r="E122" s="599">
        <v>52</v>
      </c>
      <c r="F122" s="599">
        <v>2</v>
      </c>
      <c r="G122" s="597">
        <f t="shared" si="11"/>
        <v>21.6</v>
      </c>
      <c r="H122" s="394"/>
      <c r="I122" s="395"/>
      <c r="J122" s="381"/>
    </row>
    <row r="123" spans="1:10" s="95" customFormat="1" ht="18" customHeight="1">
      <c r="A123" s="399"/>
      <c r="B123" s="401"/>
      <c r="C123" s="608"/>
      <c r="D123" s="607"/>
      <c r="E123" s="607"/>
      <c r="F123" s="607"/>
      <c r="G123" s="390">
        <f>SUBTOTAL(9,G118:G122)</f>
        <v>86.4</v>
      </c>
      <c r="H123" s="394"/>
      <c r="I123" s="395"/>
      <c r="J123" s="381"/>
    </row>
    <row r="124" spans="1:10" s="95" customFormat="1" ht="18" customHeight="1">
      <c r="A124" s="399" t="s">
        <v>55</v>
      </c>
      <c r="B124" s="401" t="s">
        <v>234</v>
      </c>
      <c r="C124" s="600" t="s">
        <v>230</v>
      </c>
      <c r="D124" s="599">
        <v>36</v>
      </c>
      <c r="E124" s="599">
        <v>52</v>
      </c>
      <c r="F124" s="599">
        <v>2</v>
      </c>
      <c r="G124" s="597">
        <f t="shared" si="11"/>
        <v>21.6</v>
      </c>
      <c r="H124" s="394"/>
      <c r="I124" s="395"/>
      <c r="J124" s="381"/>
    </row>
    <row r="125" spans="1:10" s="95" customFormat="1" ht="18" customHeight="1">
      <c r="A125" s="399" t="s">
        <v>55</v>
      </c>
      <c r="B125" s="401" t="s">
        <v>234</v>
      </c>
      <c r="C125" s="600" t="s">
        <v>231</v>
      </c>
      <c r="D125" s="599">
        <v>36</v>
      </c>
      <c r="E125" s="599">
        <v>52</v>
      </c>
      <c r="F125" s="599">
        <v>2</v>
      </c>
      <c r="G125" s="597">
        <f t="shared" si="11"/>
        <v>21.6</v>
      </c>
      <c r="H125" s="394"/>
      <c r="I125" s="395"/>
      <c r="J125" s="381"/>
    </row>
    <row r="126" spans="1:10" s="95" customFormat="1" ht="18" customHeight="1">
      <c r="A126" s="399" t="s">
        <v>55</v>
      </c>
      <c r="B126" s="401" t="s">
        <v>234</v>
      </c>
      <c r="C126" s="600" t="s">
        <v>232</v>
      </c>
      <c r="D126" s="599">
        <v>36</v>
      </c>
      <c r="E126" s="599">
        <v>52</v>
      </c>
      <c r="F126" s="599">
        <v>2</v>
      </c>
      <c r="G126" s="597">
        <f t="shared" si="11"/>
        <v>21.6</v>
      </c>
      <c r="H126" s="394"/>
      <c r="I126" s="395"/>
      <c r="J126" s="381"/>
    </row>
    <row r="127" spans="1:10" s="95" customFormat="1" ht="18" customHeight="1">
      <c r="A127" s="399" t="s">
        <v>55</v>
      </c>
      <c r="B127" s="401" t="s">
        <v>234</v>
      </c>
      <c r="C127" s="617" t="s">
        <v>233</v>
      </c>
      <c r="D127" s="599">
        <v>36</v>
      </c>
      <c r="E127" s="599">
        <v>52</v>
      </c>
      <c r="F127" s="599">
        <v>2</v>
      </c>
      <c r="G127" s="597">
        <f t="shared" si="11"/>
        <v>21.6</v>
      </c>
      <c r="H127" s="394"/>
      <c r="I127" s="395"/>
      <c r="J127" s="381"/>
    </row>
    <row r="128" spans="1:10" s="95" customFormat="1" ht="18" customHeight="1">
      <c r="A128" s="399"/>
      <c r="B128" s="401"/>
      <c r="C128" s="600"/>
      <c r="D128" s="599"/>
      <c r="E128" s="599"/>
      <c r="F128" s="599"/>
      <c r="G128" s="390">
        <f>SUBTOTAL(9,G123:G127)</f>
        <v>86.4</v>
      </c>
      <c r="H128" s="394"/>
      <c r="I128" s="395"/>
      <c r="J128" s="381"/>
    </row>
    <row r="129" spans="1:10" s="95" customFormat="1" ht="18" customHeight="1">
      <c r="A129" s="399" t="s">
        <v>55</v>
      </c>
      <c r="B129" s="382" t="s">
        <v>235</v>
      </c>
      <c r="C129" s="600" t="s">
        <v>236</v>
      </c>
      <c r="D129" s="599">
        <v>25</v>
      </c>
      <c r="E129" s="599">
        <v>49</v>
      </c>
      <c r="F129" s="599">
        <v>1</v>
      </c>
      <c r="G129" s="597">
        <f t="shared" si="11"/>
        <v>18.333333333333336</v>
      </c>
      <c r="H129" s="394"/>
      <c r="I129" s="395"/>
      <c r="J129" s="381"/>
    </row>
    <row r="130" spans="1:10" s="95" customFormat="1" ht="18" customHeight="1">
      <c r="A130" s="399" t="s">
        <v>55</v>
      </c>
      <c r="B130" s="382" t="s">
        <v>235</v>
      </c>
      <c r="C130" s="600" t="s">
        <v>237</v>
      </c>
      <c r="D130" s="599">
        <v>36</v>
      </c>
      <c r="E130" s="599">
        <v>52</v>
      </c>
      <c r="F130" s="599">
        <v>2</v>
      </c>
      <c r="G130" s="597">
        <f t="shared" si="11"/>
        <v>21.6</v>
      </c>
      <c r="H130" s="394"/>
      <c r="I130" s="395"/>
      <c r="J130" s="381"/>
    </row>
    <row r="131" spans="1:10" s="95" customFormat="1" ht="32.25" customHeight="1">
      <c r="A131" s="399" t="s">
        <v>55</v>
      </c>
      <c r="B131" s="382" t="s">
        <v>235</v>
      </c>
      <c r="C131" s="600" t="s">
        <v>238</v>
      </c>
      <c r="D131" s="599">
        <v>36</v>
      </c>
      <c r="E131" s="599">
        <v>52</v>
      </c>
      <c r="F131" s="599">
        <v>2</v>
      </c>
      <c r="G131" s="597">
        <f t="shared" si="11"/>
        <v>21.6</v>
      </c>
      <c r="H131" s="394"/>
      <c r="I131" s="395"/>
      <c r="J131" s="381"/>
    </row>
    <row r="132" spans="1:10" s="95" customFormat="1" ht="18" customHeight="1">
      <c r="A132" s="399" t="s">
        <v>55</v>
      </c>
      <c r="B132" s="382" t="s">
        <v>235</v>
      </c>
      <c r="C132" s="629" t="s">
        <v>239</v>
      </c>
      <c r="D132" s="602">
        <v>21</v>
      </c>
      <c r="E132" s="602">
        <v>23</v>
      </c>
      <c r="F132" s="602">
        <v>1</v>
      </c>
      <c r="G132" s="597">
        <f t="shared" si="11"/>
        <v>10.6</v>
      </c>
      <c r="H132" s="394"/>
      <c r="I132" s="395"/>
      <c r="J132" s="381"/>
    </row>
    <row r="133" spans="1:10" s="95" customFormat="1" ht="18" customHeight="1">
      <c r="A133" s="399"/>
      <c r="B133" s="382"/>
      <c r="C133" s="608"/>
      <c r="D133" s="381"/>
      <c r="E133" s="381"/>
      <c r="F133" s="381"/>
      <c r="G133" s="390">
        <f>SUBTOTAL(9,G128:G132)</f>
        <v>72.13333333333334</v>
      </c>
      <c r="H133" s="394"/>
      <c r="I133" s="395"/>
      <c r="J133" s="381"/>
    </row>
    <row r="134" spans="1:10" s="95" customFormat="1" ht="18" customHeight="1">
      <c r="A134" s="399" t="s">
        <v>55</v>
      </c>
      <c r="B134" s="382" t="s">
        <v>240</v>
      </c>
      <c r="C134" s="600" t="s">
        <v>236</v>
      </c>
      <c r="D134" s="599">
        <v>25</v>
      </c>
      <c r="E134" s="599">
        <v>49</v>
      </c>
      <c r="F134" s="599">
        <v>1</v>
      </c>
      <c r="G134" s="597">
        <f t="shared" si="11"/>
        <v>18.333333333333336</v>
      </c>
      <c r="H134" s="394"/>
      <c r="I134" s="395"/>
      <c r="J134" s="381"/>
    </row>
    <row r="135" spans="1:10" s="95" customFormat="1" ht="18" customHeight="1">
      <c r="A135" s="399" t="s">
        <v>55</v>
      </c>
      <c r="B135" s="382" t="s">
        <v>240</v>
      </c>
      <c r="C135" s="600" t="s">
        <v>237</v>
      </c>
      <c r="D135" s="599">
        <v>36</v>
      </c>
      <c r="E135" s="599">
        <v>52</v>
      </c>
      <c r="F135" s="599">
        <v>2</v>
      </c>
      <c r="G135" s="597">
        <f t="shared" si="11"/>
        <v>21.6</v>
      </c>
      <c r="H135" s="394"/>
      <c r="I135" s="395"/>
      <c r="J135" s="381"/>
    </row>
    <row r="136" spans="1:10" s="95" customFormat="1" ht="30" customHeight="1">
      <c r="A136" s="399" t="s">
        <v>55</v>
      </c>
      <c r="B136" s="382" t="s">
        <v>240</v>
      </c>
      <c r="C136" s="600" t="s">
        <v>238</v>
      </c>
      <c r="D136" s="599">
        <v>36</v>
      </c>
      <c r="E136" s="599">
        <v>52</v>
      </c>
      <c r="F136" s="599">
        <v>2</v>
      </c>
      <c r="G136" s="597">
        <f t="shared" si="11"/>
        <v>21.6</v>
      </c>
      <c r="H136" s="394"/>
      <c r="I136" s="395"/>
      <c r="J136" s="381"/>
    </row>
    <row r="137" spans="1:10" s="95" customFormat="1" ht="18" customHeight="1">
      <c r="A137" s="399" t="s">
        <v>55</v>
      </c>
      <c r="B137" s="382" t="s">
        <v>240</v>
      </c>
      <c r="C137" s="629" t="s">
        <v>239</v>
      </c>
      <c r="D137" s="602">
        <v>21</v>
      </c>
      <c r="E137" s="602">
        <v>23</v>
      </c>
      <c r="F137" s="602">
        <v>1</v>
      </c>
      <c r="G137" s="597">
        <f t="shared" si="11"/>
        <v>10.6</v>
      </c>
      <c r="H137" s="394"/>
      <c r="I137" s="395"/>
      <c r="J137" s="381"/>
    </row>
    <row r="138" spans="1:10" s="95" customFormat="1" ht="18" customHeight="1">
      <c r="A138" s="399"/>
      <c r="B138" s="382"/>
      <c r="C138" s="608"/>
      <c r="D138" s="381"/>
      <c r="E138" s="381"/>
      <c r="F138" s="381"/>
      <c r="G138" s="390">
        <f>SUBTOTAL(9,G133:G137)</f>
        <v>72.13333333333334</v>
      </c>
      <c r="H138" s="394"/>
      <c r="I138" s="395"/>
      <c r="J138" s="381"/>
    </row>
    <row r="139" spans="1:10" s="95" customFormat="1" ht="18" customHeight="1">
      <c r="A139" s="399" t="s">
        <v>55</v>
      </c>
      <c r="B139" s="402" t="s">
        <v>58</v>
      </c>
      <c r="C139" s="600" t="s">
        <v>241</v>
      </c>
      <c r="D139" s="599">
        <v>36</v>
      </c>
      <c r="E139" s="599">
        <v>52</v>
      </c>
      <c r="F139" s="599">
        <v>2</v>
      </c>
      <c r="G139" s="597">
        <f t="shared" si="11"/>
        <v>21.6</v>
      </c>
      <c r="H139" s="394"/>
      <c r="I139" s="395"/>
      <c r="J139" s="381"/>
    </row>
    <row r="140" spans="1:10" s="95" customFormat="1" ht="31.5" customHeight="1">
      <c r="A140" s="399" t="s">
        <v>55</v>
      </c>
      <c r="B140" s="402" t="s">
        <v>58</v>
      </c>
      <c r="C140" s="600" t="s">
        <v>242</v>
      </c>
      <c r="D140" s="599">
        <v>36</v>
      </c>
      <c r="E140" s="599">
        <v>52</v>
      </c>
      <c r="F140" s="599">
        <v>2</v>
      </c>
      <c r="G140" s="597">
        <f>(D141+(E141+F141)*4/3)/5</f>
        <v>21.6</v>
      </c>
      <c r="H140" s="394"/>
      <c r="I140" s="395"/>
      <c r="J140" s="381"/>
    </row>
    <row r="141" spans="1:10" s="95" customFormat="1" ht="18" customHeight="1">
      <c r="A141" s="399" t="s">
        <v>55</v>
      </c>
      <c r="B141" s="402" t="s">
        <v>58</v>
      </c>
      <c r="C141" s="600" t="s">
        <v>243</v>
      </c>
      <c r="D141" s="599">
        <v>36</v>
      </c>
      <c r="E141" s="599">
        <v>52</v>
      </c>
      <c r="F141" s="599">
        <v>2</v>
      </c>
      <c r="G141" s="597">
        <f>(D140+(E140+F140)*4/3)/5</f>
        <v>21.6</v>
      </c>
      <c r="H141" s="394"/>
      <c r="I141" s="395"/>
      <c r="J141" s="381"/>
    </row>
    <row r="142" spans="1:10" s="95" customFormat="1" ht="18" customHeight="1">
      <c r="A142" s="399" t="s">
        <v>55</v>
      </c>
      <c r="B142" s="402" t="s">
        <v>58</v>
      </c>
      <c r="C142" s="600" t="s">
        <v>244</v>
      </c>
      <c r="D142" s="387">
        <v>25</v>
      </c>
      <c r="E142" s="387">
        <v>49</v>
      </c>
      <c r="F142" s="387">
        <v>1</v>
      </c>
      <c r="G142" s="597">
        <f t="shared" si="11"/>
        <v>18.333333333333336</v>
      </c>
      <c r="H142" s="394"/>
      <c r="I142" s="395"/>
      <c r="J142" s="381"/>
    </row>
    <row r="143" spans="1:10" s="95" customFormat="1" ht="18" customHeight="1">
      <c r="A143" s="399"/>
      <c r="B143" s="402"/>
      <c r="C143" s="382"/>
      <c r="D143" s="607"/>
      <c r="E143" s="607"/>
      <c r="F143" s="607"/>
      <c r="G143" s="390">
        <f>SUBTOTAL(9,G138:G142)</f>
        <v>83.133333333333354</v>
      </c>
      <c r="H143" s="394"/>
      <c r="I143" s="395"/>
      <c r="J143" s="381"/>
    </row>
    <row r="144" spans="1:10" s="95" customFormat="1" ht="18" customHeight="1">
      <c r="A144" s="590"/>
      <c r="B144" s="590"/>
      <c r="C144" s="591"/>
      <c r="D144" s="403"/>
      <c r="E144" s="403"/>
      <c r="F144" s="403"/>
      <c r="G144" s="592">
        <f>SUM(G19:G143)</f>
        <v>3808.8666666666636</v>
      </c>
      <c r="H144" s="593"/>
      <c r="I144" s="594"/>
      <c r="J144" s="595"/>
    </row>
    <row r="145" spans="3:10" s="95" customFormat="1" ht="18" customHeight="1">
      <c r="C145" s="211"/>
      <c r="D145" s="212"/>
      <c r="E145" s="212"/>
      <c r="F145" s="212"/>
      <c r="G145" s="213"/>
      <c r="H145" s="404" t="s">
        <v>245</v>
      </c>
      <c r="I145" s="212"/>
      <c r="J145" s="214"/>
    </row>
    <row r="146" spans="3:10" s="95" customFormat="1" ht="18" customHeight="1">
      <c r="C146" s="211"/>
      <c r="D146" s="212"/>
      <c r="E146" s="212"/>
      <c r="F146" s="212"/>
      <c r="G146" s="213"/>
      <c r="H146" s="214"/>
      <c r="I146" s="212"/>
      <c r="J146" s="214"/>
    </row>
    <row r="147" spans="3:10" s="95" customFormat="1" ht="18" customHeight="1">
      <c r="C147" s="211"/>
      <c r="D147" s="212"/>
      <c r="E147" s="212"/>
      <c r="F147" s="212"/>
      <c r="G147" s="213"/>
      <c r="H147" s="214"/>
      <c r="I147" s="212"/>
      <c r="J147" s="214"/>
    </row>
    <row r="148" spans="3:10" s="95" customFormat="1" ht="18" customHeight="1">
      <c r="C148" s="211"/>
      <c r="D148" s="212"/>
      <c r="E148" s="212"/>
      <c r="F148" s="212"/>
      <c r="G148" s="213"/>
      <c r="H148" s="94"/>
      <c r="I148" s="212"/>
      <c r="J148" s="214"/>
    </row>
    <row r="149" spans="3:10" s="95" customFormat="1" ht="18" customHeight="1">
      <c r="C149" s="211"/>
      <c r="D149" s="212"/>
      <c r="E149" s="212"/>
      <c r="F149" s="212"/>
      <c r="G149" s="213"/>
      <c r="H149" s="94" t="s">
        <v>145</v>
      </c>
      <c r="I149" s="212"/>
      <c r="J149" s="214"/>
    </row>
    <row r="150" spans="3:10" s="95" customFormat="1" ht="18" customHeight="1">
      <c r="G150" s="213"/>
      <c r="H150" s="215"/>
    </row>
    <row r="151" spans="3:10" s="95" customFormat="1" ht="18" customHeight="1">
      <c r="G151" s="213"/>
      <c r="H151" s="215"/>
    </row>
    <row r="152" spans="3:10" s="95" customFormat="1" ht="18" customHeight="1">
      <c r="C152" s="209" t="s">
        <v>41</v>
      </c>
      <c r="D152" s="95">
        <f t="shared" ref="D152:D157" si="12">COUNTIF($C$19:$C$143,C152)</f>
        <v>0</v>
      </c>
      <c r="G152" s="213"/>
      <c r="H152" s="215"/>
    </row>
    <row r="153" spans="3:10" s="95" customFormat="1" ht="18" customHeight="1">
      <c r="C153" s="209" t="s">
        <v>42</v>
      </c>
      <c r="D153" s="95">
        <f t="shared" si="12"/>
        <v>0</v>
      </c>
      <c r="E153" s="212"/>
      <c r="F153" s="212"/>
      <c r="G153" s="213"/>
      <c r="H153" s="215"/>
      <c r="I153" s="212"/>
      <c r="J153" s="214"/>
    </row>
    <row r="154" spans="3:10" s="95" customFormat="1" ht="18" customHeight="1">
      <c r="C154" s="209" t="s">
        <v>43</v>
      </c>
      <c r="D154" s="95">
        <f t="shared" si="12"/>
        <v>0</v>
      </c>
      <c r="E154" s="212"/>
      <c r="F154" s="212"/>
      <c r="G154" s="213"/>
      <c r="H154" s="215"/>
      <c r="I154" s="212"/>
      <c r="J154" s="214"/>
    </row>
    <row r="155" spans="3:10" s="95" customFormat="1" ht="18" customHeight="1">
      <c r="C155" s="210" t="s">
        <v>51</v>
      </c>
      <c r="D155" s="95">
        <f t="shared" si="12"/>
        <v>0</v>
      </c>
      <c r="G155" s="213"/>
      <c r="H155" s="215"/>
      <c r="I155" s="212"/>
      <c r="J155" s="214"/>
    </row>
    <row r="156" spans="3:10" s="95" customFormat="1" ht="18" customHeight="1">
      <c r="C156" s="210" t="s">
        <v>52</v>
      </c>
      <c r="D156" s="95">
        <f t="shared" si="12"/>
        <v>0</v>
      </c>
      <c r="G156" s="213"/>
      <c r="H156" s="215"/>
      <c r="I156" s="212"/>
      <c r="J156" s="214"/>
    </row>
    <row r="157" spans="3:10" s="95" customFormat="1" ht="18" customHeight="1">
      <c r="C157" s="216" t="s">
        <v>53</v>
      </c>
      <c r="D157" s="95">
        <f t="shared" si="12"/>
        <v>0</v>
      </c>
      <c r="G157" s="213"/>
      <c r="H157" s="215"/>
      <c r="I157" s="212"/>
      <c r="J157" s="214"/>
    </row>
    <row r="160" spans="3:10" ht="18" customHeight="1">
      <c r="D160" s="99" t="s">
        <v>146</v>
      </c>
    </row>
  </sheetData>
  <mergeCells count="5">
    <mergeCell ref="A1:C1"/>
    <mergeCell ref="A2:C2"/>
    <mergeCell ref="A3:C3"/>
    <mergeCell ref="A5:J5"/>
    <mergeCell ref="B48:J48"/>
  </mergeCells>
  <phoneticPr fontId="51" type="noConversion"/>
  <pageMargins left="0" right="0" top="0.5" bottom="0.5" header="0" footer="0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F68F-D72A-43AB-8475-C8C7B164970D}">
  <dimension ref="A1:V57"/>
  <sheetViews>
    <sheetView zoomScale="85" zoomScaleNormal="85" workbookViewId="0">
      <selection activeCell="A16" sqref="A16"/>
    </sheetView>
  </sheetViews>
  <sheetFormatPr defaultColWidth="9" defaultRowHeight="18" customHeight="1"/>
  <cols>
    <col min="1" max="1" width="146.7109375" style="96" customWidth="1"/>
    <col min="2" max="2" width="9" style="97"/>
    <col min="3" max="3" width="9" style="98"/>
    <col min="4" max="6" width="9" style="99"/>
    <col min="7" max="7" width="9" style="217"/>
    <col min="8" max="8" width="9" style="218"/>
    <col min="9" max="9" width="9" style="99"/>
    <col min="10" max="10" width="9" style="100"/>
    <col min="11" max="25" width="9" style="96"/>
    <col min="26" max="29" width="0" style="96" hidden="1" customWidth="1"/>
    <col min="30" max="16384" width="9" style="96"/>
  </cols>
  <sheetData>
    <row r="1" spans="1:22" ht="195.75" customHeight="1" thickBot="1">
      <c r="A1" s="554" t="s">
        <v>680</v>
      </c>
    </row>
    <row r="4" spans="1:22" ht="18" customHeight="1">
      <c r="V4" s="96" t="s">
        <v>782</v>
      </c>
    </row>
    <row r="46" spans="2:22" ht="18" customHeight="1">
      <c r="B46" s="97" t="s">
        <v>245</v>
      </c>
      <c r="V46" s="97" t="s">
        <v>26</v>
      </c>
    </row>
    <row r="48" spans="2:22" ht="18" customHeight="1">
      <c r="B48" s="793" t="s">
        <v>783</v>
      </c>
      <c r="C48" s="793"/>
      <c r="D48" s="793"/>
      <c r="E48" s="793"/>
      <c r="F48" s="793"/>
      <c r="G48" s="793"/>
      <c r="H48" s="793"/>
      <c r="I48" s="793"/>
      <c r="J48" s="793"/>
      <c r="V48" s="662" t="s">
        <v>783</v>
      </c>
    </row>
    <row r="50" spans="2:22" ht="18" customHeight="1">
      <c r="B50" s="97" t="s">
        <v>145</v>
      </c>
      <c r="V50" s="96" t="s">
        <v>729</v>
      </c>
    </row>
    <row r="51" spans="2:22" ht="18" hidden="1" customHeight="1"/>
    <row r="52" spans="2:22" ht="18" hidden="1" customHeight="1"/>
    <row r="53" spans="2:22" ht="18" hidden="1" customHeight="1"/>
    <row r="54" spans="2:22" ht="18" hidden="1" customHeight="1"/>
    <row r="55" spans="2:22" ht="18" hidden="1" customHeight="1"/>
    <row r="56" spans="2:22" ht="18" hidden="1" customHeight="1"/>
    <row r="57" spans="2:22" ht="18" hidden="1" customHeight="1"/>
  </sheetData>
  <mergeCells count="1">
    <mergeCell ref="B48:J48"/>
  </mergeCells>
  <pageMargins left="0" right="0" top="0" bottom="0.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CKCT22.1</vt:lpstr>
      <vt:lpstr>CKCT22.2</vt:lpstr>
      <vt:lpstr>CKDL22.1</vt:lpstr>
      <vt:lpstr>CKDL22.2</vt:lpstr>
      <vt:lpstr>CKDL22.3</vt:lpstr>
      <vt:lpstr>CNOT22.2</vt:lpstr>
      <vt:lpstr>KTDN22-HC</vt:lpstr>
      <vt:lpstr>BHST22.1-HC</vt:lpstr>
      <vt:lpstr>LGT22-HC</vt:lpstr>
      <vt:lpstr>NHKS22-HC</vt:lpstr>
      <vt:lpstr>TBN22-HC</vt:lpstr>
      <vt:lpstr>KTML22-HC</vt:lpstr>
      <vt:lpstr>CSSD22.1</vt:lpstr>
      <vt:lpstr>CSSD22.2</vt:lpstr>
      <vt:lpstr>TKTT22</vt:lpstr>
      <vt:lpstr>DCN22.2</vt:lpstr>
      <vt:lpstr>CDT22</vt:lpstr>
      <vt:lpstr>PCMT22</vt:lpstr>
      <vt:lpstr>TQW22</vt:lpstr>
      <vt:lpstr>TKDH22.1</vt:lpstr>
      <vt:lpstr>TKDH22.2</vt:lpstr>
      <vt:lpstr>THUD22.2</vt:lpstr>
      <vt:lpstr>THUD22.3</vt:lpstr>
      <vt:lpstr>DCN22.3</vt:lpstr>
      <vt:lpstr>TKB GV</vt:lpstr>
      <vt:lpstr>TKB P</vt:lpstr>
      <vt:lpstr>MON</vt:lpstr>
      <vt:lpstr>MAU</vt:lpstr>
      <vt:lpstr>'BHST22.1-HC'!Print_Area</vt:lpstr>
      <vt:lpstr>'CDT22'!Print_Area</vt:lpstr>
      <vt:lpstr>CKCT22.1!Print_Area</vt:lpstr>
      <vt:lpstr>CKCT22.2!Print_Area</vt:lpstr>
      <vt:lpstr>CKDL22.1!Print_Area</vt:lpstr>
      <vt:lpstr>CKDL22.2!Print_Area</vt:lpstr>
      <vt:lpstr>CKDL22.3!Print_Area</vt:lpstr>
      <vt:lpstr>CNOT22.2!Print_Area</vt:lpstr>
      <vt:lpstr>CSSD22.1!Print_Area</vt:lpstr>
      <vt:lpstr>CSSD22.2!Print_Area</vt:lpstr>
      <vt:lpstr>DCN22.2!Print_Area</vt:lpstr>
      <vt:lpstr>DCN22.3!Print_Area</vt:lpstr>
      <vt:lpstr>'KTDN22-HC'!Print_Area</vt:lpstr>
      <vt:lpstr>'KTML22-HC'!Print_Area</vt:lpstr>
      <vt:lpstr>'LGT22-HC'!Print_Area</vt:lpstr>
      <vt:lpstr>'NHKS22-HC'!Print_Area</vt:lpstr>
      <vt:lpstr>PCMT22!Print_Area</vt:lpstr>
      <vt:lpstr>'TBN22-HC'!Print_Area</vt:lpstr>
      <vt:lpstr>THUD22.2!Print_Area</vt:lpstr>
      <vt:lpstr>THUD22.3!Print_Area</vt:lpstr>
      <vt:lpstr>TKDH22.1!Print_Area</vt:lpstr>
      <vt:lpstr>TKDH22.2!Print_Area</vt:lpstr>
      <vt:lpstr>TKTT22!Print_Area</vt:lpstr>
      <vt:lpstr>'TQW22'!Print_Area</vt:lpstr>
      <vt:lpstr>'TKB GV'!Print_Titles</vt:lpstr>
      <vt:lpstr>'TKB 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LSTC</cp:lastModifiedBy>
  <cp:lastPrinted>2023-10-16T08:09:01Z</cp:lastPrinted>
  <dcterms:created xsi:type="dcterms:W3CDTF">2020-12-28T02:14:00Z</dcterms:created>
  <dcterms:modified xsi:type="dcterms:W3CDTF">2023-11-13T10:36:18Z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A99C40006FB84E3293E8EE03062DD50F</vt:lpwstr>
  </property>
  <property fmtid="{D5CDD505-2E9C-101B-9397-08002B2CF9AE}" pid="3" name="KSOProductBuildVer">
    <vt:lpwstr>1033-11.2.0.10463</vt:lpwstr>
  </property>
</Properties>
</file>