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7.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8.xml" ContentType="application/vnd.openxmlformats-officedocument.spreadsheetml.comments+xml"/>
  <Override PartName="/xl/drawings/drawing36.xml" ContentType="application/vnd.openxmlformats-officedocument.drawing+xml"/>
  <Override PartName="/xl/comments9.xml" ContentType="application/vnd.openxmlformats-officedocument.spreadsheetml.comments+xml"/>
  <Override PartName="/xl/drawings/drawing37.xml" ContentType="application/vnd.openxmlformats-officedocument.drawing+xml"/>
  <Override PartName="/xl/comments10.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1.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12.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omments13.xml" ContentType="application/vnd.openxmlformats-officedocument.spreadsheetml.comment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6" activeTab="19"/>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 ref="AE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H7" authorId="1">
      <text>
        <r>
          <rPr>
            <b/>
            <sz val="9"/>
            <color indexed="81"/>
            <rFont val="Tahoma"/>
          </rPr>
          <t>LSTC:</t>
        </r>
        <r>
          <rPr>
            <sz val="9"/>
            <color indexed="81"/>
            <rFont val="Tahoma"/>
          </rPr>
          <t xml:space="preserve">
CHIỀU V:0</t>
        </r>
      </text>
    </comment>
  </commentList>
</comments>
</file>

<file path=xl/sharedStrings.xml><?xml version="1.0" encoding="utf-8"?>
<sst xmlns="http://schemas.openxmlformats.org/spreadsheetml/2006/main" count="5800" uniqueCount="2662">
  <si>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</si>
  <si>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</si>
  <si>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</si>
  <si>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</si>
  <si>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</si>
  <si>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</si>
  <si>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</si>
  <si>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</si>
  <si>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</si>
  <si>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</si>
  <si>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</si>
  <si>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</si>
  <si>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</si>
  <si>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</si>
  <si>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</si>
  <si>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</si>
  <si>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</si>
  <si>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</si>
  <si>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</si>
  <si>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</si>
  <si>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</si>
  <si>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</si>
  <si>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</si>
  <si>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</si>
  <si>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</si>
  <si>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</si>
  <si>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</si>
  <si>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</si>
  <si>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</si>
  <si>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</si>
  <si>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</si>
  <si>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</si>
  <si>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</si>
  <si>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</si>
  <si>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</si>
  <si>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</si>
  <si>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</si>
  <si>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</si>
  <si>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</si>
  <si>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</si>
  <si>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</si>
  <si>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</si>
  <si>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</si>
  <si>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</si>
  <si>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</si>
  <si>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</si>
  <si>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</si>
  <si>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</si>
  <si>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</si>
  <si>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</si>
  <si>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</si>
  <si>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</si>
  <si>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</si>
  <si>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</si>
  <si>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</si>
  <si>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</si>
  <si>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</si>
  <si>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</si>
  <si>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</si>
  <si>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</si>
  <si>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</si>
  <si>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</si>
  <si>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</si>
  <si>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</si>
  <si>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</si>
  <si>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</si>
  <si>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</si>
  <si>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</si>
  <si>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</si>
  <si>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</si>
  <si>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</si>
  <si>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</si>
  <si>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</si>
  <si>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</si>
  <si>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</si>
  <si>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</si>
  <si>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</si>
  <si>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</si>
  <si>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</si>
  <si>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</si>
  <si>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</si>
  <si>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</si>
  <si>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</si>
  <si>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</si>
  <si>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</si>
  <si>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</si>
  <si>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</si>
  <si>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</si>
  <si>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</si>
  <si>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</si>
  <si>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</si>
  <si>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</si>
  <si>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</si>
  <si>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</si>
  <si>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</si>
  <si>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</si>
  <si>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</si>
  <si>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</si>
  <si>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</si>
  <si>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</si>
  <si>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</si>
  <si>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</si>
  <si>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</si>
  <si>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</si>
  <si>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</si>
  <si>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</si>
  <si>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</si>
  <si>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</si>
  <si>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</si>
  <si>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</si>
  <si>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</si>
  <si>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</si>
  <si>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</si>
  <si>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</si>
  <si>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</si>
  <si>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</si>
  <si>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</si>
  <si>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</si>
  <si>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</si>
  <si>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</si>
  <si>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</si>
  <si>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</si>
  <si>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</si>
  <si>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</si>
  <si>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</si>
  <si>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</si>
  <si>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</si>
  <si>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</si>
  <si>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</si>
  <si>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</si>
  <si>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</si>
  <si>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</si>
  <si>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</si>
  <si>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</si>
  <si>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</si>
  <si>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</si>
  <si>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</si>
  <si>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</si>
  <si>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</si>
  <si>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</si>
  <si>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</si>
  <si>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</si>
  <si>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</si>
  <si>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</si>
  <si>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</si>
  <si>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</si>
  <si>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</si>
  <si>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</si>
  <si>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</si>
  <si>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</si>
  <si>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</si>
  <si>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</si>
  <si>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</si>
  <si>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</si>
  <si>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</si>
  <si>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</si>
  <si>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</si>
  <si>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</si>
  <si>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</si>
  <si>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</si>
  <si>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</si>
  <si>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</si>
  <si>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</si>
  <si>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</si>
  <si>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</si>
  <si>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</si>
  <si>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</si>
  <si>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</si>
  <si>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</si>
  <si>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</si>
  <si>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</si>
  <si>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</si>
  <si>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</si>
  <si>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</si>
  <si>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</si>
  <si>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</si>
  <si>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</si>
  <si>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</si>
  <si>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</si>
  <si>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</si>
  <si>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</si>
  <si>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</si>
  <si>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</si>
  <si>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</si>
  <si>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</si>
  <si>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</si>
  <si>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</si>
  <si>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</si>
  <si>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</si>
  <si>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</si>
  <si>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</si>
  <si>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</si>
  <si>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</si>
  <si>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</si>
  <si>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</si>
  <si>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</si>
  <si>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</si>
  <si>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</si>
  <si>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</si>
  <si>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</si>
  <si>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</si>
  <si>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</si>
  <si>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</si>
  <si>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</si>
  <si>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</si>
  <si>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</si>
  <si>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</si>
  <si>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</si>
  <si>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</si>
  <si>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</si>
  <si>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</si>
  <si>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</si>
  <si>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</si>
  <si>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</si>
  <si>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</si>
  <si>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</si>
  <si>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</si>
  <si>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</si>
  <si>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</si>
  <si>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</si>
  <si>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</si>
  <si>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</si>
  <si>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</si>
  <si>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</si>
  <si>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</si>
  <si>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</si>
  <si>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</si>
  <si>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</si>
  <si>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</si>
  <si>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</si>
  <si>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</si>
  <si>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</si>
  <si>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</si>
  <si>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</si>
  <si>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</si>
  <si>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</si>
  <si>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</si>
  <si>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</si>
  <si>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</si>
  <si>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</si>
  <si>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</si>
  <si>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</si>
  <si>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</si>
  <si>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</si>
  <si>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</si>
  <si>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</si>
  <si>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</si>
  <si>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</si>
  <si>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</si>
  <si>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</si>
  <si>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</si>
  <si>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</si>
  <si>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</si>
  <si>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</si>
  <si>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</si>
  <si>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</si>
  <si>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</si>
  <si>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</si>
  <si>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</si>
  <si>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</si>
  <si>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</si>
  <si>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</si>
  <si>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</si>
  <si>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</si>
  <si>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</si>
  <si>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</si>
  <si>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</si>
  <si>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</si>
  <si>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</si>
  <si>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</si>
  <si>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</si>
  <si>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</si>
  <si>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</si>
  <si>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</si>
  <si>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</si>
  <si>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</si>
  <si>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</si>
  <si>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</si>
  <si>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</si>
  <si>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</si>
  <si>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</si>
  <si>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</si>
  <si>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</si>
  <si>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</si>
  <si>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</si>
  <si>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</si>
  <si>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</si>
  <si>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</si>
  <si>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</si>
  <si>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</si>
  <si>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</si>
  <si>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</si>
  <si>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</si>
  <si>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</si>
  <si>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</si>
  <si>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</si>
  <si>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</si>
  <si>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</si>
  <si>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</si>
  <si>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</si>
  <si>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</si>
  <si>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</si>
  <si>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</si>
  <si>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</si>
  <si>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</si>
  <si>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</si>
  <si>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</si>
  <si>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</si>
  <si>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</si>
  <si>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</si>
  <si>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</si>
  <si>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</si>
  <si>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</si>
  <si>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</si>
  <si>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</si>
  <si>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</si>
  <si>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</si>
  <si>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</si>
  <si>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</si>
  <si>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</si>
  <si>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</si>
  <si>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</si>
  <si>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</si>
  <si>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</si>
  <si>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</si>
  <si>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</si>
  <si>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</si>
  <si>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</si>
  <si>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</si>
  <si>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</si>
  <si>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</si>
  <si>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</si>
  <si>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</si>
  <si>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</si>
  <si>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</si>
  <si>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</si>
  <si>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</si>
  <si>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</si>
  <si>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</si>
  <si>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</si>
  <si>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</si>
  <si>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</si>
  <si>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</si>
  <si>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</si>
  <si>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</si>
  <si>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</si>
  <si>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</si>
  <si>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</si>
  <si>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</si>
  <si>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</si>
  <si>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</si>
  <si>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</si>
  <si>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</si>
  <si>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</si>
  <si>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</si>
  <si>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</si>
  <si>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</si>
  <si>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</si>
  <si>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</si>
  <si>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</si>
  <si>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</si>
  <si>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</si>
  <si>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</si>
  <si>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</si>
  <si>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</si>
  <si>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</si>
  <si>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</si>
  <si>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</si>
  <si>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</si>
  <si>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</si>
  <si>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</si>
  <si>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</si>
  <si>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</si>
  <si>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</si>
  <si>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</si>
  <si>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</si>
  <si>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</si>
  <si>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</si>
  <si>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</si>
  <si>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</si>
  <si>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</si>
  <si>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</si>
  <si>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</si>
  <si>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</si>
  <si>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</si>
  <si>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</si>
  <si>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</si>
  <si>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</si>
  <si>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</si>
  <si>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</si>
  <si>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</si>
  <si>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</si>
  <si>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</si>
  <si>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</si>
  <si>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</si>
  <si>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</si>
  <si>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</si>
  <si>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</si>
  <si>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</si>
  <si>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</si>
  <si>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</si>
  <si>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</si>
  <si>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</si>
  <si>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</si>
  <si>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</si>
  <si>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</si>
  <si>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</si>
  <si>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</si>
  <si>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</si>
  <si>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</si>
  <si>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</si>
  <si>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</si>
  <si>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</si>
  <si>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</si>
  <si>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</si>
  <si>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</si>
  <si>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</si>
  <si>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</si>
  <si>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</si>
  <si>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</si>
  <si>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</si>
  <si>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</si>
  <si>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</si>
  <si>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</si>
  <si>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</si>
  <si>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</si>
  <si>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</si>
  <si>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</si>
  <si>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</si>
  <si>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</si>
  <si>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</si>
  <si>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</si>
  <si>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</si>
  <si>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</si>
  <si>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</si>
  <si>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</si>
  <si>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</si>
  <si>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</si>
  <si>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</si>
  <si>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</si>
  <si>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</si>
  <si>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</si>
  <si>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</si>
  <si>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</si>
  <si>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</si>
  <si>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</si>
  <si>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</si>
  <si>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</si>
  <si>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</si>
  <si>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</si>
  <si>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</si>
  <si>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</si>
  <si>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</si>
  <si>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</si>
  <si>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</si>
  <si>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</si>
  <si>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</si>
  <si>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</si>
  <si>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</si>
  <si>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</si>
  <si>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</si>
  <si>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</si>
  <si>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</si>
  <si>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</si>
  <si>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</si>
  <si>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</si>
  <si>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</si>
  <si>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</si>
  <si>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</si>
  <si>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</si>
  <si>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</si>
  <si>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</si>
  <si>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</si>
  <si>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</si>
  <si>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</si>
  <si>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</si>
  <si>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</si>
  <si>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</si>
  <si>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</si>
  <si>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</si>
  <si>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</si>
  <si>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</si>
  <si>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</si>
  <si>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</si>
  <si>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</si>
  <si>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</si>
  <si>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</si>
  <si>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</si>
  <si>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</si>
  <si>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</si>
  <si>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</si>
  <si>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</si>
  <si>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</si>
  <si>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</si>
  <si>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</si>
  <si>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</si>
  <si>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</si>
  <si>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</si>
  <si>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</si>
  <si>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</si>
  <si>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</si>
  <si>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</si>
  <si>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</si>
  <si>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</si>
  <si>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</si>
  <si>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</si>
  <si>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</si>
  <si>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</si>
  <si>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</si>
  <si>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</si>
  <si>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</si>
  <si>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</si>
  <si>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</si>
  <si>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</si>
  <si>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</si>
  <si>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</si>
  <si>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</si>
  <si>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</si>
  <si>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</si>
  <si>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</si>
  <si>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</si>
  <si>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</si>
  <si>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</si>
  <si>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</si>
  <si>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</si>
  <si>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</si>
  <si>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</si>
  <si>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</si>
  <si>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</si>
  <si>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</si>
  <si>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</si>
  <si>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</si>
  <si>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</si>
  <si>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</si>
  <si>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</si>
  <si>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</si>
  <si>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</si>
  <si>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</si>
  <si>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</si>
  <si>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</si>
  <si>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</si>
  <si>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</si>
  <si>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</si>
  <si>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</si>
  <si>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</si>
  <si>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</si>
  <si>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</si>
  <si>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</si>
  <si>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</si>
  <si>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</si>
  <si>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</si>
  <si>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</si>
  <si>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</si>
  <si>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</si>
  <si>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</si>
  <si>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</si>
  <si>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</si>
  <si>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</si>
  <si>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</si>
  <si>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</si>
  <si>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</si>
  <si>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</si>
  <si>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</si>
  <si>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</si>
  <si>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</si>
  <si>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</si>
  <si>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</si>
  <si>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</si>
  <si>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</si>
  <si>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</si>
  <si>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</si>
  <si>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</si>
  <si>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</si>
  <si>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</si>
  <si>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</si>
  <si>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</si>
  <si>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</si>
  <si>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</si>
  <si>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</si>
  <si>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</si>
  <si>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</si>
  <si>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</si>
  <si>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</si>
  <si>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</si>
  <si>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</si>
  <si>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</si>
  <si>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</si>
  <si>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</si>
  <si>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</si>
  <si>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</si>
  <si>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</si>
  <si>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</si>
  <si>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</si>
  <si>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</si>
  <si>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</si>
  <si>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</si>
  <si>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</si>
  <si>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</si>
  <si>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</si>
  <si>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</si>
  <si>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</si>
  <si>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</si>
  <si>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</si>
  <si>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</si>
  <si>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</si>
  <si>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</si>
  <si>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</si>
  <si>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</si>
  <si>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</si>
  <si>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</si>
  <si>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</si>
  <si>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</si>
  <si>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</si>
  <si>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</si>
  <si>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</si>
  <si>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</si>
  <si>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</si>
  <si>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</si>
  <si>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</si>
  <si>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</si>
  <si>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</si>
  <si>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</si>
  <si>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</si>
  <si>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</si>
  <si>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</si>
  <si>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</si>
  <si>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</si>
  <si>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</si>
  <si>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</si>
  <si>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</si>
  <si>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</si>
  <si>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</si>
  <si>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</si>
  <si>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</si>
  <si>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</si>
  <si>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</si>
  <si>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</si>
  <si>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</si>
  <si>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</si>
  <si>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</si>
  <si>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</si>
  <si>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</si>
  <si>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</si>
  <si>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</si>
  <si>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</si>
  <si>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</si>
  <si>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</si>
  <si>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</si>
  <si>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</si>
  <si>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</si>
  <si>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</si>
  <si>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</si>
  <si>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</si>
  <si>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</si>
  <si>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</si>
  <si>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</si>
  <si>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</si>
  <si>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</si>
  <si>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</si>
  <si>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</si>
  <si>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</si>
  <si>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</si>
  <si>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</si>
  <si>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</si>
  <si>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</si>
  <si>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</si>
  <si>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</si>
  <si>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</si>
  <si>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</si>
  <si>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</si>
  <si>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</si>
  <si>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</si>
  <si>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</si>
  <si>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</si>
  <si>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</si>
  <si>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</si>
  <si>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</si>
  <si>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</si>
  <si>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</si>
  <si>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</si>
  <si>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</si>
  <si>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</si>
  <si>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</si>
  <si>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</si>
  <si>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</si>
  <si>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</si>
  <si>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</si>
  <si>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</si>
  <si>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</si>
  <si>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</si>
  <si>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</si>
  <si>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</si>
  <si>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</si>
  <si>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</si>
  <si>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</si>
  <si>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</si>
  <si>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</si>
  <si>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</si>
  <si>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</si>
  <si>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</si>
  <si>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</si>
  <si>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</si>
  <si>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</si>
  <si>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</si>
  <si>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</si>
  <si>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</si>
  <si>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</si>
  <si>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</si>
  <si>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</si>
  <si>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</si>
  <si>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</si>
  <si>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</si>
  <si>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</si>
  <si>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</si>
  <si>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</si>
  <si>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</si>
  <si>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</si>
  <si>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</si>
  <si>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</si>
  <si>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</si>
  <si>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</si>
  <si>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</si>
  <si>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</si>
  <si>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</si>
  <si>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</si>
  <si>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</si>
  <si>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</si>
  <si>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</si>
  <si>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</si>
  <si>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</si>
  <si>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</si>
  <si>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</si>
  <si>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</si>
  <si>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</si>
  <si>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</si>
  <si>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</si>
  <si>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</si>
  <si>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</si>
  <si>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</si>
  <si>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</si>
  <si>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</si>
  <si>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</si>
  <si>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</si>
  <si>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</si>
  <si>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</si>
  <si>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</si>
  <si>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</si>
  <si>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</si>
  <si>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</si>
  <si>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</si>
  <si>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</si>
  <si>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</si>
  <si>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</si>
  <si>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</si>
  <si>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</si>
  <si>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</si>
  <si>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</si>
  <si>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</si>
  <si>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</si>
  <si>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</si>
  <si>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</si>
  <si>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</si>
  <si>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</si>
  <si>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</si>
  <si>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</si>
  <si>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</si>
  <si>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</si>
  <si>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</si>
  <si>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</si>
  <si>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</si>
  <si>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</si>
  <si>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</si>
  <si>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</si>
  <si>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</si>
  <si>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</si>
  <si>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</si>
  <si>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</si>
  <si>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</si>
  <si>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</si>
  <si>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</si>
  <si>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</si>
  <si>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</si>
  <si>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</si>
  <si>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</si>
  <si>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</si>
  <si>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</si>
  <si>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</si>
  <si>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</si>
  <si>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</si>
  <si>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</si>
  <si>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</si>
  <si>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</si>
  <si>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</si>
  <si>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</si>
  <si>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</si>
  <si>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</si>
  <si>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</si>
  <si>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</si>
  <si>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</si>
  <si>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</si>
  <si>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</si>
  <si>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</si>
  <si>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</si>
  <si>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</si>
  <si>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</si>
  <si>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</si>
  <si>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</si>
  <si>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</si>
  <si>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</si>
  <si>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</si>
  <si>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</si>
  <si>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</si>
  <si>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</si>
  <si>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</si>
  <si>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</si>
  <si>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</si>
  <si>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</si>
  <si>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</si>
  <si>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</si>
  <si>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</si>
  <si>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</si>
  <si>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</si>
  <si>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</si>
  <si>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</si>
  <si>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</si>
  <si>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</si>
  <si>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</si>
  <si>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</si>
  <si>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</si>
  <si>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</si>
  <si>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</si>
  <si>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</si>
  <si>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</si>
  <si>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</si>
  <si>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</si>
  <si>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</si>
  <si>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</si>
  <si>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</si>
  <si>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</si>
  <si>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</si>
  <si>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</si>
  <si>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</si>
  <si>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</si>
  <si>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</si>
  <si>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</si>
  <si>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</si>
  <si>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</si>
  <si>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</si>
  <si>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</si>
  <si>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</si>
  <si>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</si>
  <si>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</si>
  <si>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</si>
  <si>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</si>
  <si>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</si>
  <si>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</si>
  <si>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</si>
  <si>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</si>
  <si>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</si>
  <si>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</si>
  <si>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</si>
  <si>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</si>
  <si>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</si>
  <si>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</si>
  <si>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</si>
  <si>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</si>
  <si>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</si>
  <si>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</si>
  <si>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</si>
  <si>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</si>
  <si>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</si>
  <si>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</si>
  <si>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</si>
  <si>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</si>
  <si>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</si>
  <si>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</si>
  <si>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</si>
  <si>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</si>
  <si>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</si>
  <si>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</si>
  <si>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</si>
  <si>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</si>
  <si>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</si>
  <si>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</si>
  <si>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</si>
  <si>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</si>
  <si>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</si>
  <si>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</si>
  <si>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</si>
  <si>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</si>
  <si>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</si>
  <si>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</si>
  <si>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</si>
  <si>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</si>
  <si>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</si>
  <si>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</si>
  <si>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</si>
  <si>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</si>
  <si>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</si>
  <si>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</si>
  <si>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</si>
  <si>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</si>
  <si>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</si>
  <si>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</si>
  <si>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</si>
  <si>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</si>
  <si>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</si>
  <si>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</si>
  <si>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</si>
  <si>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</si>
  <si>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</si>
  <si>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</si>
  <si>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</si>
  <si>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</si>
  <si>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</si>
  <si>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</si>
  <si>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</si>
  <si>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</si>
  <si>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</si>
  <si>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</si>
  <si>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</si>
  <si>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</si>
  <si>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</si>
  <si>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</si>
  <si>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</si>
  <si>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</si>
  <si>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</si>
  <si>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</si>
  <si>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</si>
  <si>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</si>
  <si>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</si>
  <si>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</si>
  <si>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</si>
  <si>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</si>
  <si>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</si>
  <si>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</si>
  <si>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</si>
  <si>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</si>
  <si>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</si>
  <si>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</si>
  <si>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</si>
  <si>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</si>
  <si>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</si>
  <si>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</si>
  <si>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</si>
  <si>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</si>
  <si>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</si>
  <si>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</si>
  <si>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</si>
  <si>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</si>
  <si>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</si>
  <si>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</si>
  <si>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</si>
  <si>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</si>
  <si>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</si>
  <si>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</si>
  <si>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</si>
  <si>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</si>
  <si>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</si>
  <si>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</si>
  <si>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</si>
  <si>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</si>
  <si>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</si>
  <si>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</si>
  <si>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</si>
  <si>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</si>
  <si>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</si>
  <si>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</si>
  <si>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</si>
  <si>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</si>
  <si>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</si>
  <si>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</si>
  <si>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</si>
  <si>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</si>
  <si>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</si>
  <si>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</si>
  <si>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</si>
  <si>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</si>
  <si>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</si>
  <si>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</si>
  <si>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</si>
  <si>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</si>
  <si>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</si>
  <si>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</si>
  <si>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</si>
  <si>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</si>
  <si>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</si>
  <si>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</si>
  <si>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</si>
  <si>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</si>
  <si>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</si>
  <si>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</si>
  <si>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</si>
  <si>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</si>
  <si>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</si>
  <si>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</si>
  <si>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</si>
  <si>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</si>
  <si>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</si>
  <si>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</si>
  <si>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</si>
  <si>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</si>
  <si>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</si>
  <si>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</si>
  <si>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</si>
  <si>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</si>
  <si>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</si>
  <si>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</si>
  <si>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</si>
  <si>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</si>
  <si>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</si>
  <si>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</si>
  <si>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</si>
  <si>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</si>
  <si>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</si>
  <si>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</si>
  <si>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</si>
  <si>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</si>
  <si>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</si>
  <si>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</si>
  <si>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</si>
  <si>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</si>
  <si>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</si>
  <si>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</si>
  <si>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</si>
  <si>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</si>
  <si>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</si>
  <si>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</si>
  <si>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</si>
  <si>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</si>
  <si>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</si>
  <si>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</si>
  <si>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</si>
  <si>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</si>
  <si>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</si>
  <si>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</si>
  <si>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</si>
  <si>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</si>
  <si>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</si>
  <si>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</si>
  <si>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</si>
  <si>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</si>
  <si>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</si>
  <si>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</si>
  <si>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</si>
  <si>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</si>
  <si>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</si>
  <si>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</si>
  <si>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</si>
  <si>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</si>
  <si>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</si>
  <si>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</si>
  <si>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</si>
  <si>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</si>
  <si>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</si>
  <si>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</si>
  <si>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</si>
  <si>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</si>
  <si>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</si>
  <si>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</si>
  <si>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</si>
  <si>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</si>
  <si>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</si>
  <si>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</si>
  <si>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</si>
  <si>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</si>
  <si>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</si>
  <si>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</si>
  <si>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</si>
  <si>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</si>
  <si>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</si>
  <si>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</si>
  <si>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</si>
  <si>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</si>
  <si>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</si>
  <si>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</si>
  <si>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</si>
  <si>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</si>
  <si>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</si>
  <si>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</si>
  <si>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</si>
  <si>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</si>
  <si>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</si>
  <si>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</si>
  <si>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</si>
  <si>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</si>
  <si>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</si>
  <si>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</si>
  <si>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</si>
  <si>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</si>
  <si>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</si>
  <si>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</si>
  <si>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</si>
  <si>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</si>
  <si>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</si>
  <si>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</si>
  <si>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</si>
  <si>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</si>
  <si>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</si>
  <si>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</si>
  <si>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</si>
  <si>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</si>
  <si>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</si>
  <si>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</si>
  <si>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</si>
  <si>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</si>
  <si>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</si>
  <si>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</si>
  <si>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</si>
  <si>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</si>
  <si>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</si>
  <si>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</si>
  <si>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</si>
  <si>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</si>
  <si>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</si>
  <si>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</si>
  <si>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</si>
  <si>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</si>
  <si>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</si>
  <si>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</si>
  <si>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</si>
  <si>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</si>
  <si>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</si>
  <si>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</si>
  <si>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</si>
  <si>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</si>
  <si>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</si>
  <si>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</si>
  <si>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</si>
  <si>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</si>
  <si>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</si>
  <si>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</si>
  <si>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</si>
  <si>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</si>
  <si>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</si>
  <si>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</si>
  <si>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</si>
  <si>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</si>
  <si>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</si>
  <si>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</si>
  <si>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</si>
  <si>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</si>
  <si>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</si>
  <si>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</si>
  <si>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</si>
  <si>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</si>
  <si>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</si>
  <si>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</si>
  <si>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</si>
  <si>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</si>
  <si>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</si>
  <si>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</si>
  <si>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</si>
  <si>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</si>
  <si>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</si>
  <si>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</si>
  <si>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</si>
  <si>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</si>
  <si>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</si>
  <si>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</si>
  <si>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</si>
  <si>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</si>
  <si>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</si>
  <si>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</si>
  <si>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</si>
  <si>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</si>
  <si>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</si>
  <si>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</si>
  <si>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</si>
  <si>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</si>
  <si>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</si>
  <si>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</si>
  <si>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</si>
  <si>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</si>
  <si>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</si>
  <si>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</si>
  <si>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</si>
  <si>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</si>
  <si>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</si>
  <si>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</si>
  <si>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</si>
  <si>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</si>
  <si>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</si>
  <si>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</si>
  <si>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</si>
  <si>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</si>
  <si>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</si>
  <si>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</si>
  <si>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</si>
  <si>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</si>
  <si>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</si>
  <si>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</si>
  <si>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</si>
  <si>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</si>
  <si>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</si>
  <si>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</si>
  <si>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</si>
  <si>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</si>
  <si>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</si>
  <si>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</si>
  <si>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</si>
  <si>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</si>
  <si>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</si>
  <si>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</si>
  <si>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</si>
  <si>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</si>
  <si>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</si>
  <si>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</si>
  <si>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</si>
  <si>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</si>
  <si>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</si>
  <si>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</si>
  <si>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</si>
  <si>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</si>
  <si>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</si>
  <si>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</si>
  <si>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</si>
  <si>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</si>
  <si>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</si>
  <si>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</si>
  <si>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</si>
  <si>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</si>
  <si>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</si>
  <si>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</si>
  <si>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</si>
  <si>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</si>
  <si>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</si>
  <si>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</si>
  <si>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</si>
  <si>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</si>
  <si>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</si>
  <si>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</si>
  <si>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</si>
  <si>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</si>
  <si>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</si>
  <si>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</si>
  <si>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</si>
  <si>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</si>
  <si>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</si>
  <si>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</si>
  <si>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</si>
  <si>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</si>
  <si>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</si>
  <si>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</si>
  <si>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</si>
  <si>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</si>
  <si>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</si>
  <si>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</si>
  <si>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</si>
  <si>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</si>
  <si>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</si>
  <si>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</si>
  <si>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</si>
  <si>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</si>
  <si>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</si>
  <si>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</si>
  <si>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</si>
  <si>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</si>
  <si>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</si>
  <si>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</si>
  <si>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</si>
  <si>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</si>
  <si>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</si>
  <si>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</si>
  <si>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</si>
  <si>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</si>
  <si>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</si>
  <si>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</si>
  <si>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</si>
  <si>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</si>
  <si>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</si>
  <si>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</si>
  <si>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</si>
  <si>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</si>
  <si>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</si>
  <si>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</si>
  <si>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</si>
  <si>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</si>
  <si>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</si>
  <si>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</si>
  <si>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</si>
  <si>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</si>
  <si>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</si>
  <si>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</si>
  <si>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</si>
  <si>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</si>
  <si>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</si>
  <si>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</si>
  <si>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</si>
  <si>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</si>
  <si>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</si>
  <si>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</si>
  <si>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</si>
  <si>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</si>
  <si>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</si>
  <si>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</si>
  <si>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</si>
  <si>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</si>
  <si>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</si>
  <si>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</si>
  <si>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</si>
  <si>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</si>
  <si>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</si>
  <si>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</si>
  <si>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</si>
  <si>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</si>
  <si>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</si>
  <si>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</si>
  <si>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</si>
  <si>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</si>
  <si>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</si>
  <si>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</si>
  <si>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</si>
  <si>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</si>
  <si>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</si>
  <si>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</si>
  <si>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</si>
  <si>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</si>
  <si>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</si>
  <si>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</si>
  <si>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</si>
  <si>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</si>
  <si>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</si>
  <si>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</si>
  <si>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</si>
  <si>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</si>
  <si>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</si>
  <si>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</si>
  <si>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</si>
  <si>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</si>
  <si>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</si>
  <si>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</si>
  <si>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</si>
  <si>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</si>
  <si>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</si>
  <si>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</si>
  <si>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</si>
  <si>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</si>
  <si>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</si>
  <si>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</si>
  <si>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</si>
  <si>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</si>
  <si>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</si>
  <si>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</si>
  <si>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</si>
  <si>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</si>
  <si>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</si>
  <si>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</si>
  <si>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</si>
  <si>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</si>
  <si>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</si>
  <si>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</si>
  <si>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</si>
  <si>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</si>
  <si>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</si>
  <si>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</si>
  <si>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</si>
  <si>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</si>
  <si>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</si>
  <si>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</si>
  <si>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</si>
  <si>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</si>
  <si>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</si>
  <si>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</si>
  <si>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</si>
  <si>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</si>
  <si>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</si>
  <si>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</si>
  <si>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</si>
  <si>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</si>
  <si>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</si>
  <si>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</si>
  <si>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</si>
  <si>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</si>
  <si>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</si>
  <si>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</si>
  <si>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</si>
  <si>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</si>
  <si>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</si>
  <si>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</si>
  <si>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</si>
  <si>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</si>
  <si>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</si>
  <si>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</si>
  <si>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</si>
  <si>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</si>
  <si>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</si>
  <si>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</si>
  <si>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</si>
  <si>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</si>
  <si>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</si>
  <si>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</si>
  <si>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</si>
  <si>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</si>
  <si>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</si>
  <si>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</si>
  <si>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</si>
  <si>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</si>
  <si>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</si>
  <si>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</si>
  <si>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</si>
  <si>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</si>
  <si>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</si>
  <si>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</si>
  <si>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</si>
  <si>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</si>
  <si>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</si>
  <si>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</si>
  <si>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</si>
  <si>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</si>
  <si>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</si>
  <si>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</si>
  <si>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</si>
  <si>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</si>
  <si>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</si>
  <si>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</si>
  <si>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</si>
  <si>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</si>
  <si>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</si>
  <si>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</si>
  <si>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</si>
  <si>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</si>
  <si>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</si>
  <si>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</si>
  <si>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</si>
  <si>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</si>
  <si>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</si>
  <si>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</si>
  <si>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</si>
  <si>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</si>
  <si>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</si>
  <si>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</si>
  <si>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</si>
  <si>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</si>
  <si>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</si>
  <si>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</si>
  <si>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</si>
  <si>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</si>
  <si>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</si>
  <si>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</si>
  <si>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</si>
  <si>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</si>
  <si>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</si>
  <si>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</si>
  <si>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</si>
  <si>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</si>
  <si>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</si>
  <si>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</si>
  <si>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</si>
  <si>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</si>
  <si>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</si>
  <si>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</si>
  <si>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</si>
  <si>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</si>
  <si>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</si>
  <si>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</si>
  <si>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</si>
  <si>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</si>
  <si>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</si>
  <si>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</si>
  <si>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</si>
  <si>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</si>
  <si>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</si>
  <si>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</si>
  <si>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</si>
  <si>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</si>
  <si>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</si>
  <si>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</si>
  <si>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</si>
  <si>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</si>
  <si>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</si>
  <si>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</si>
  <si>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</si>
  <si>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</si>
  <si>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</si>
  <si>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</si>
  <si>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</si>
  <si>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</si>
  <si>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</si>
  <si>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</si>
  <si>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</si>
  <si>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</si>
  <si>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</si>
  <si>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</si>
  <si>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</si>
  <si>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</si>
  <si>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</si>
  <si>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</si>
  <si>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</si>
  <si>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</si>
  <si>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</si>
  <si>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</si>
  <si>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</si>
  <si>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</si>
  <si>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</si>
  <si>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</si>
  <si>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</si>
  <si>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</si>
  <si>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</si>
  <si>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</si>
  <si>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</si>
  <si>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</si>
  <si>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</si>
  <si>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</si>
  <si>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</si>
  <si>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</si>
  <si>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</si>
  <si>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</si>
  <si>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</si>
  <si>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</si>
  <si>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</si>
  <si>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</si>
  <si>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</si>
  <si>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</si>
  <si>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</si>
  <si>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</si>
  <si>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</si>
  <si>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</si>
  <si>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</si>
  <si>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</si>
  <si>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</si>
  <si>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</si>
  <si>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</si>
  <si>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</si>
  <si>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</si>
  <si>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</si>
  <si>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</si>
  <si>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</si>
  <si>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</si>
  <si>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</si>
  <si>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</si>
  <si>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</si>
  <si>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</si>
  <si>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</si>
  <si>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</si>
  <si>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</si>
  <si>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</si>
  <si>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</si>
  <si>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</si>
  <si>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</si>
  <si>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</si>
  <si>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</si>
  <si>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</si>
  <si>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</si>
  <si>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</si>
  <si>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</si>
  <si>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</si>
  <si>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</si>
  <si>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</si>
  <si>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</si>
  <si>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</si>
  <si>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</si>
  <si>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</si>
  <si>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</si>
  <si>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</si>
  <si>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</si>
  <si>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</si>
  <si>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</si>
  <si>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</si>
  <si>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</si>
  <si>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</si>
  <si>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</si>
  <si>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</si>
  <si>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</si>
  <si>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</si>
  <si>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</si>
  <si>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</si>
  <si>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</si>
  <si>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</si>
  <si>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</si>
  <si>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</si>
  <si>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</si>
  <si>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</si>
  <si>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</si>
  <si>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</si>
  <si>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</si>
  <si>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</si>
  <si>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</si>
  <si>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</si>
  <si>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</si>
  <si>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</si>
  <si>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</si>
  <si>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</si>
  <si>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</si>
  <si>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</si>
  <si>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</si>
  <si>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</si>
  <si>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</si>
  <si>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</si>
  <si>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</si>
  <si>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</si>
  <si>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</si>
  <si>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</si>
  <si>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</si>
  <si>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</si>
  <si>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</si>
  <si>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</si>
  <si>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</si>
  <si>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</si>
  <si>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</si>
  <si>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</si>
  <si>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</si>
  <si>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</si>
  <si>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</si>
  <si>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</si>
  <si>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</si>
  <si>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</si>
  <si>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</si>
  <si>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</si>
  <si>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</si>
  <si>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</si>
  <si>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</si>
  <si>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</si>
  <si>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</si>
  <si>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</si>
  <si>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</si>
  <si>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</si>
  <si>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</si>
  <si>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</si>
  <si>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</si>
  <si>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</si>
  <si>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</si>
  <si>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</si>
  <si>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</si>
  <si>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</si>
  <si>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</si>
  <si>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</si>
  <si>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</si>
  <si>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</si>
  <si>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</si>
  <si>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</si>
  <si>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</si>
  <si>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</si>
  <si>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</si>
  <si>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</si>
  <si>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</si>
  <si>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</si>
  <si>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</si>
  <si>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</si>
  <si>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</si>
  <si>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</si>
  <si>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</si>
  <si>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</si>
  <si>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</si>
  <si>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</si>
  <si>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</si>
  <si>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</si>
  <si>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</si>
  <si>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</si>
  <si>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</si>
  <si>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</si>
  <si>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</si>
  <si>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</si>
  <si>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</si>
  <si>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</si>
  <si>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</si>
  <si>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</si>
  <si>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</si>
  <si>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</si>
  <si>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</si>
  <si>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</si>
  <si>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</si>
  <si>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</si>
  <si>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</si>
  <si>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</si>
  <si>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</si>
  <si>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</si>
  <si>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</si>
  <si>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</si>
  <si>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</si>
  <si>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</si>
  <si>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</si>
  <si>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</si>
  <si>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</si>
  <si>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</si>
  <si>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</si>
  <si>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</si>
  <si>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</si>
  <si>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</si>
  <si>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</si>
  <si>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</si>
  <si>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</si>
  <si>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</si>
  <si>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</si>
  <si>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</si>
  <si>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</si>
  <si>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</si>
  <si>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</si>
  <si>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</si>
  <si>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</si>
  <si>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</si>
  <si>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</si>
  <si>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</si>
  <si>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</si>
  <si>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</si>
  <si>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</si>
  <si>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</si>
  <si>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</si>
  <si>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</si>
  <si>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</si>
  <si>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</si>
  <si>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</si>
  <si>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</si>
  <si>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</si>
  <si>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</si>
  <si>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</si>
  <si>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</si>
  <si>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</si>
  <si>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</si>
  <si>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</si>
  <si>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</si>
  <si>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</si>
  <si>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</si>
  <si>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</si>
  <si>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</si>
  <si>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</si>
  <si>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</si>
  <si>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</si>
  <si>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</si>
  <si>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</si>
  <si>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</si>
  <si>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</si>
  <si>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</si>
  <si>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</si>
  <si>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</si>
  <si>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</si>
  <si>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</si>
  <si>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</si>
  <si>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</si>
  <si>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</si>
  <si>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</si>
  <si>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</si>
  <si>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</si>
  <si>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</si>
  <si>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</si>
  <si>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</si>
  <si>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</si>
  <si>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</si>
  <si>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</si>
  <si>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</si>
  <si>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</si>
  <si>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</si>
  <si>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</si>
  <si>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</si>
  <si>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</si>
  <si>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</si>
  <si>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</si>
  <si>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</si>
  <si>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</si>
  <si>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</si>
  <si>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</si>
  <si>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</si>
  <si>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</si>
  <si>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</si>
  <si>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</si>
  <si>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</si>
  <si>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</si>
  <si>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</si>
  <si>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</si>
  <si>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</si>
  <si>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</si>
  <si>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</si>
  <si>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</si>
  <si>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</si>
  <si>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</si>
  <si>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</si>
  <si>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</si>
  <si>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</si>
  <si>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</si>
  <si>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</si>
  <si>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</si>
  <si>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</si>
  <si>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</si>
  <si>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</si>
  <si>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</si>
  <si>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</si>
  <si>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</si>
  <si>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</si>
  <si>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</si>
  <si>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</si>
  <si>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</si>
  <si>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</si>
  <si>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</si>
  <si>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</si>
  <si>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</si>
  <si>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</si>
  <si>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</si>
  <si>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</si>
  <si>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</si>
  <si>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</si>
  <si>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</si>
  <si>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</si>
  <si>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</si>
  <si>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</si>
  <si>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</si>
  <si>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</si>
  <si>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</si>
  <si>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</si>
  <si>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</si>
  <si>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</si>
  <si>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</si>
  <si>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</si>
  <si>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</si>
  <si>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</si>
  <si>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</si>
  <si>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</si>
  <si>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</si>
  <si>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</si>
  <si>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</si>
  <si>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</si>
  <si>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</si>
  <si>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</si>
  <si>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</si>
  <si>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</si>
  <si>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</si>
  <si>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</si>
  <si>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</si>
  <si>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</si>
  <si>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</si>
  <si>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</si>
  <si>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</si>
  <si>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</si>
  <si>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</si>
  <si>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</si>
  <si>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</si>
  <si>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</si>
  <si>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</si>
  <si>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</si>
  <si>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</si>
  <si>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</si>
  <si>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</si>
  <si>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</si>
  <si>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</si>
  <si>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</si>
  <si>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</si>
  <si>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</si>
  <si>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</si>
  <si>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</si>
  <si>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</si>
  <si>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</si>
  <si>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</si>
  <si>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</si>
  <si>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</si>
  <si>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</si>
  <si>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</si>
  <si>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</si>
  <si>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</si>
  <si>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</si>
  <si>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</si>
  <si>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</si>
  <si>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</si>
  <si>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</si>
  <si>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</si>
  <si>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</si>
  <si>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</si>
  <si>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</si>
  <si>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</si>
  <si>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</si>
  <si>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</si>
  <si>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</si>
  <si>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</si>
  <si>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</si>
  <si>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</si>
  <si>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</si>
  <si>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</si>
  <si>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</si>
  <si>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</si>
  <si>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</si>
  <si>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</si>
  <si>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</si>
  <si>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</si>
  <si>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</si>
  <si>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</si>
  <si>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</si>
  <si>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</si>
  <si>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</si>
  <si>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</si>
  <si>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</si>
  <si>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</si>
  <si>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</si>
  <si>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</si>
  <si>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</si>
  <si>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</si>
  <si>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</si>
  <si>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</si>
  <si>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</si>
  <si>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</si>
  <si>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</si>
  <si>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</si>
  <si>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</si>
  <si>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</si>
  <si>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</si>
  <si>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</si>
  <si>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</si>
  <si>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</si>
  <si>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</si>
  <si>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</si>
  <si>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</si>
  <si>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</si>
  <si>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</si>
  <si>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</si>
  <si>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</si>
  <si>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</si>
  <si>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</si>
  <si>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</si>
  <si>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</si>
  <si>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</si>
  <si>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</si>
  <si>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</si>
  <si>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</si>
  <si>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</si>
  <si>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</si>
  <si>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</si>
  <si>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</si>
  <si>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</si>
  <si>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</si>
  <si>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</si>
  <si>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</si>
  <si>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</si>
  <si>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</si>
  <si>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</si>
  <si>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</si>
  <si>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</si>
  <si>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</si>
  <si>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</si>
  <si>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</si>
  <si>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</si>
  <si>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</si>
  <si>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</si>
  <si>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</si>
  <si>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</si>
  <si>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</si>
  <si>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</si>
  <si>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</si>
  <si>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</si>
  <si>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</si>
  <si>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</si>
  <si>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</si>
  <si>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</si>
  <si>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</si>
  <si>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</si>
  <si>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</si>
  <si>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</si>
  <si>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</si>
  <si>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</si>
  <si>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</si>
  <si>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</si>
  <si>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</si>
  <si>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</si>
  <si>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</si>
  <si>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</si>
  <si>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</si>
  <si>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</si>
  <si>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</si>
  <si>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</si>
  <si>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</si>
  <si>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</si>
  <si>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</si>
  <si>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</si>
  <si>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</si>
  <si>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</si>
  <si>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</si>
  <si>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</si>
  <si>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</si>
  <si>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</si>
  <si>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</si>
  <si>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</si>
  <si>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</si>
  <si>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</si>
  <si>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</si>
  <si>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</si>
  <si>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</si>
  <si>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</si>
  <si>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</si>
  <si>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</si>
  <si>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</si>
  <si>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</si>
  <si>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</si>
  <si>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</si>
  <si>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</si>
  <si>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</si>
  <si>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</si>
  <si>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</si>
  <si>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</si>
  <si>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</si>
  <si>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</si>
  <si>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</si>
  <si>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</si>
  <si>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</si>
  <si>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</si>
  <si>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</si>
  <si>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</si>
  <si>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</si>
  <si>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</si>
  <si>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</si>
  <si>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</si>
  <si>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</si>
  <si>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</si>
  <si>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</si>
  <si>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</si>
  <si>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</si>
  <si>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</si>
  <si>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</si>
  <si>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</si>
  <si>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</si>
  <si>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</si>
  <si>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</si>
  <si>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</si>
  <si>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</si>
  <si>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</si>
  <si>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</si>
  <si>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</si>
  <si>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</si>
  <si>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</si>
  <si>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</si>
  <si>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</si>
  <si>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</si>
  <si>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</si>
  <si>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</si>
  <si>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</si>
  <si>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</si>
  <si>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</si>
  <si>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</si>
  <si>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</si>
  <si>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</si>
  <si>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</si>
  <si>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</si>
  <si>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</si>
  <si>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</si>
  <si>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</si>
  <si>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</si>
  <si>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</si>
  <si>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</si>
  <si>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</si>
  <si>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</si>
  <si>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</si>
  <si>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</si>
  <si>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</si>
  <si>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</si>
  <si>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</si>
  <si>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</si>
  <si>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</si>
  <si>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</si>
  <si>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</si>
  <si>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</si>
  <si>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</si>
  <si>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</si>
  <si>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</si>
  <si>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</si>
  <si>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</si>
  <si>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</si>
  <si>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</si>
  <si>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</si>
  <si>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</si>
  <si>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</si>
  <si>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</si>
  <si>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</si>
  <si>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</si>
  <si>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</si>
  <si>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</si>
  <si>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</si>
  <si>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</si>
  <si>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</si>
  <si>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</si>
  <si>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</si>
  <si>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</si>
  <si>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</si>
  <si>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</si>
  <si>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</si>
  <si>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</si>
  <si>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</si>
  <si>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</si>
  <si>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</si>
  <si>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</si>
  <si>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</si>
  <si>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</si>
  <si>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</si>
  <si>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</si>
  <si>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</si>
  <si>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</si>
  <si>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</si>
  <si>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</si>
  <si>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</si>
  <si>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</si>
  <si>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</si>
  <si>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</si>
  <si>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</si>
  <si>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</si>
  <si>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</si>
  <si>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</si>
  <si>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</si>
  <si>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</si>
  <si>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</si>
  <si>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</si>
  <si>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</si>
  <si>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</si>
  <si>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</si>
  <si>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</si>
  <si>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</si>
  <si>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</si>
  <si>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</si>
  <si>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</si>
  <si>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</si>
  <si>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</si>
  <si>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</si>
  <si>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</si>
  <si>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</si>
  <si>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</si>
  <si>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</si>
  <si>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</si>
  <si>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</si>
  <si>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</si>
  <si>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</si>
  <si>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</si>
  <si>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</si>
  <si>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</si>
  <si>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</si>
  <si>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</si>
  <si>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</si>
  <si>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</si>
  <si>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</si>
  <si>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</si>
  <si>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</si>
  <si>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</si>
  <si>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</si>
  <si>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</si>
  <si>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</si>
  <si>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</si>
  <si>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</si>
  <si>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</si>
  <si>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</si>
  <si>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</si>
  <si>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</si>
  <si>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</si>
  <si>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</si>
  <si>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</si>
  <si>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</si>
  <si>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</si>
  <si>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</si>
  <si>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</si>
  <si>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</si>
  <si>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</si>
  <si>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</si>
  <si>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</si>
  <si>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</si>
  <si>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</si>
  <si>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</si>
  <si>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</si>
  <si>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</si>
  <si>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</si>
  <si>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</si>
  <si>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</si>
  <si>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</si>
  <si>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</si>
  <si>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</si>
  <si>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</si>
  <si>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</si>
  <si>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</si>
  <si>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</si>
  <si>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</si>
  <si>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</si>
  <si>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</si>
  <si>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</si>
  <si>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</si>
  <si>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</si>
  <si>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</si>
  <si>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</si>
  <si>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</si>
  <si>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</si>
  <si>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</si>
  <si>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</si>
  <si>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</si>
  <si>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</si>
  <si>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</si>
  <si>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</si>
  <si>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</si>
  <si>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</si>
  <si>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</si>
  <si>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</si>
  <si>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</si>
  <si>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</si>
  <si>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</si>
  <si>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</si>
  <si>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</si>
  <si>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</si>
  <si>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</si>
  <si>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</si>
  <si>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</si>
  <si>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</si>
  <si>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</si>
  <si>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</si>
  <si>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</si>
  <si>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</si>
  <si>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</si>
  <si>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</si>
  <si>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</si>
  <si>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</si>
  <si>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</si>
  <si>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</si>
  <si>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</si>
  <si>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</si>
  <si>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</si>
  <si>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</si>
  <si>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</si>
  <si>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</si>
  <si>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</si>
  <si>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</si>
  <si>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</si>
  <si>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</si>
  <si>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</si>
  <si>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</si>
  <si>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</si>
  <si>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</si>
  <si>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</si>
  <si>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</si>
  <si>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</si>
  <si>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</si>
  <si>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</si>
  <si>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</si>
  <si>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</si>
  <si>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</si>
  <si>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</si>
  <si>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</si>
  <si>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</si>
  <si>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</si>
  <si>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</si>
  <si>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</si>
  <si>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</si>
  <si>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</si>
  <si>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</si>
  <si>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</si>
  <si>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</si>
  <si>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</si>
  <si>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</si>
  <si>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</si>
  <si>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</si>
  <si>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</si>
  <si>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</si>
  <si>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</si>
  <si>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</si>
  <si>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</si>
  <si>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</si>
  <si>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</si>
  <si>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</si>
  <si>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</si>
  <si>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</si>
  <si>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</si>
  <si>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</si>
  <si>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</si>
  <si>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</si>
  <si>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</si>
  <si>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</si>
  <si>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</si>
  <si>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</si>
  <si>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</si>
  <si>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</si>
  <si>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</si>
  <si>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</si>
  <si>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</si>
  <si>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</si>
  <si>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</si>
  <si>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</si>
  <si>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</si>
  <si>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</si>
  <si>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</si>
  <si>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</si>
  <si>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</si>
  <si>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</si>
  <si>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</si>
  <si>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</si>
  <si>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</si>
  <si>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</si>
  <si>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</si>
  <si>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</si>
  <si>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</si>
  <si>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</si>
  <si>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</si>
  <si>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</si>
  <si>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</si>
  <si>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</si>
  <si>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</si>
  <si>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</si>
  <si>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</si>
  <si>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</si>
  <si>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</si>
  <si>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</si>
  <si>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</si>
  <si>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</si>
  <si>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</si>
  <si>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</si>
  <si>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</si>
  <si>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</si>
  <si>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</si>
  <si>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</si>
  <si>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</si>
  <si>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</si>
  <si>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</si>
  <si>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</si>
  <si>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</si>
  <si>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</si>
  <si>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</si>
  <si>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</si>
  <si>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</si>
  <si>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</si>
  <si>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</si>
  <si>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</si>
  <si>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</si>
  <si>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</si>
  <si>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</si>
  <si>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</si>
  <si>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</si>
  <si>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</si>
  <si>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</si>
  <si>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</si>
  <si>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</si>
  <si>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</si>
  <si>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</si>
  <si>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</si>
  <si>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</si>
  <si>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</si>
  <si>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</si>
  <si>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</si>
  <si>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</si>
  <si>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</si>
  <si>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</si>
  <si>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</si>
  <si>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</si>
  <si>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</si>
  <si>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</si>
  <si>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</si>
  <si>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</si>
  <si>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</si>
  <si>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</si>
  <si>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</si>
  <si>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</si>
  <si>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</si>
  <si>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</si>
  <si>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</si>
  <si>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</si>
  <si>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</si>
  <si>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</si>
  <si>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</si>
  <si>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</si>
  <si>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</si>
  <si>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</si>
  <si>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</si>
  <si>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</si>
  <si>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</si>
  <si>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</si>
  <si>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</si>
  <si>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</si>
  <si>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</si>
  <si>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</si>
  <si>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</si>
  <si>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</si>
  <si>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</si>
  <si>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</si>
  <si>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</si>
  <si>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</si>
  <si>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</si>
  <si>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</si>
  <si>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</si>
  <si>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</si>
  <si>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</si>
  <si>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</si>
  <si>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</si>
  <si>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</si>
  <si>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</si>
  <si>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</si>
  <si>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</si>
  <si>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</si>
  <si>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</si>
  <si>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</si>
  <si>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</si>
  <si>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</si>
  <si>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</si>
  <si>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</si>
  <si>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</si>
  <si>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</si>
  <si>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</si>
  <si>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</si>
  <si>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</si>
  <si>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</si>
  <si>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</si>
  <si>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</si>
  <si>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</si>
  <si>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</si>
  <si>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</si>
  <si>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</si>
  <si>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</si>
  <si>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</si>
  <si>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</si>
  <si>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</si>
  <si>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</si>
  <si>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</si>
  <si>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</si>
  <si>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</si>
  <si>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</si>
  <si>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</si>
  <si>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</si>
  <si>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</si>
  <si>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</si>
  <si>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</si>
  <si>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</si>
  <si>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</si>
  <si>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</si>
  <si>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</si>
  <si>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</si>
  <si>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</si>
  <si>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</si>
  <si>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</si>
  <si>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</si>
  <si>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</si>
  <si>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</si>
  <si>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</si>
  <si>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</si>
  <si>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</si>
  <si>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</si>
  <si>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</si>
  <si>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</si>
  <si>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</si>
  <si>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</si>
  <si>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</si>
  <si>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</si>
  <si>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</si>
  <si>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</si>
  <si>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</si>
  <si>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</si>
  <si>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</si>
  <si>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</si>
  <si>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</si>
  <si>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</si>
  <si>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</si>
  <si>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</si>
  <si>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</si>
  <si>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</si>
  <si>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</si>
  <si>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</si>
  <si>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</si>
  <si>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</si>
  <si>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</si>
  <si>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</si>
  <si>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</si>
  <si>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</si>
  <si>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</si>
  <si>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</si>
  <si>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</si>
  <si>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</si>
  <si>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</si>
  <si>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</si>
  <si>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</si>
  <si>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</si>
  <si>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</si>
  <si>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</si>
  <si>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</si>
  <si>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</si>
  <si>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</si>
  <si>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</si>
  <si>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</si>
  <si>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</si>
  <si>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</si>
  <si>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</si>
  <si>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</si>
  <si>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</si>
  <si>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</si>
  <si>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</si>
  <si>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</si>
  <si>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</si>
  <si>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</si>
  <si>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</si>
  <si>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</si>
  <si>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</si>
  <si>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</si>
  <si>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</si>
  <si>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</si>
  <si>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</si>
  <si>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</si>
  <si>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</si>
  <si>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</si>
  <si>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</si>
  <si>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</si>
  <si>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</si>
  <si>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</si>
  <si>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</si>
  <si>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</si>
  <si>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</si>
  <si>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</si>
  <si>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</si>
  <si>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</si>
  <si>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</si>
  <si>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</si>
  <si>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</si>
  <si>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</si>
  <si>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</si>
  <si>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</si>
  <si>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</si>
  <si>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</si>
  <si>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</si>
  <si>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</si>
  <si>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</si>
  <si>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</si>
  <si>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</si>
  <si>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</si>
  <si>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</si>
  <si>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</si>
  <si>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</si>
  <si>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</si>
  <si>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</si>
  <si>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</si>
  <si>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</si>
  <si>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</si>
  <si>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</si>
  <si>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</si>
  <si>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</si>
  <si>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</si>
  <si>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</si>
  <si>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</si>
  <si>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</si>
  <si>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</si>
  <si>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</si>
  <si>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</si>
  <si>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</si>
  <si>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</si>
  <si>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</si>
  <si>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</si>
  <si>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</si>
  <si>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</si>
  <si>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</si>
  <si>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</si>
  <si>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</si>
  <si>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</si>
  <si>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</si>
  <si>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</si>
  <si>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</si>
  <si>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</si>
  <si>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</si>
  <si>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</si>
  <si>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</si>
  <si>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</si>
  <si>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</si>
  <si>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</si>
  <si>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</si>
  <si>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</si>
  <si>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</si>
  <si>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</si>
  <si>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</si>
  <si>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</si>
  <si>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</si>
  <si>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</si>
  <si>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</si>
  <si>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</si>
  <si>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</si>
  <si>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</si>
  <si>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</si>
  <si>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</si>
  <si>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</si>
  <si>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</si>
  <si>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</si>
  <si>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</si>
  <si>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</si>
  <si>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</si>
  <si>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</si>
  <si>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</si>
  <si>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</si>
  <si>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</si>
  <si>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</si>
  <si>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</si>
  <si>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</si>
  <si>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</si>
  <si>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</si>
  <si>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</si>
  <si>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</si>
  <si>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</si>
  <si>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</si>
  <si>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</si>
  <si>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</si>
  <si>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</si>
  <si>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</si>
  <si>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</si>
  <si>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</si>
  <si>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</si>
  <si>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</si>
  <si>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</si>
  <si>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</si>
  <si>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</si>
  <si>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</si>
  <si>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</si>
  <si>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</si>
  <si>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</si>
  <si>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</si>
  <si>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</si>
  <si>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</si>
  <si>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</si>
  <si>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</si>
  <si>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</si>
  <si>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</si>
  <si>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</si>
  <si>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</si>
  <si>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</si>
  <si>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</si>
  <si>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</si>
  <si>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</si>
  <si>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</si>
  <si>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</si>
  <si>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</si>
  <si>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</si>
  <si>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</si>
  <si>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</si>
  <si>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</si>
  <si>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</si>
  <si>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</si>
  <si>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</si>
  <si>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</si>
  <si>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</si>
  <si>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</si>
  <si>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</si>
  <si>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</si>
  <si>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</si>
  <si>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</si>
  <si>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</si>
  <si>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</si>
  <si>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</si>
  <si>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</si>
  <si>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</si>
  <si>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</si>
  <si>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</si>
  <si>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</si>
  <si>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</si>
  <si>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</si>
  <si>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</si>
  <si>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</si>
  <si>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</si>
  <si>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</si>
  <si>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</si>
  <si>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</si>
  <si>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</si>
  <si>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</si>
  <si>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</si>
  <si>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</si>
  <si>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</si>
  <si>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</si>
  <si>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</si>
  <si>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</si>
  <si>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</si>
  <si>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</si>
  <si>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</si>
  <si>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</si>
  <si>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</si>
  <si>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</si>
  <si>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</si>
  <si>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</si>
  <si>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</si>
  <si>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</si>
  <si>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</si>
  <si>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</si>
  <si>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</si>
  <si>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</si>
  <si>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</si>
  <si>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</si>
  <si>
    <t>2K</t>
  </si>
  <si>
    <t>KP</t>
  </si>
  <si>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</sst>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268"/>
      <c r="L1" s="268"/>
      <c r="M1" s="268"/>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2524</v>
      </c>
      <c r="C4" s="379"/>
      <c r="D4" s="379"/>
      <c r="E4" s="379"/>
      <c r="F4" s="379"/>
      <c r="G4" s="379"/>
      <c r="H4" s="379"/>
      <c r="I4" s="379"/>
      <c r="J4" s="379"/>
      <c r="K4" s="379"/>
      <c r="L4" s="379"/>
      <c r="M4" s="380"/>
      <c r="N4" s="371" t="s">
        <v>2525</v>
      </c>
      <c r="O4" s="371"/>
      <c r="P4" s="371"/>
      <c r="Q4" s="372"/>
      <c r="R4" s="372"/>
      <c r="S4" s="372"/>
      <c r="T4" s="371"/>
      <c r="U4" s="371"/>
      <c r="V4" s="371"/>
      <c r="W4" s="371"/>
      <c r="X4" s="371"/>
      <c r="Y4" s="371"/>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72">
        <v>16</v>
      </c>
      <c r="I6" s="281" t="s">
        <v>2535</v>
      </c>
      <c r="J6" s="190">
        <v>34</v>
      </c>
      <c r="K6" s="286">
        <f>TBN19.2!AJ37</f>
        <v>5</v>
      </c>
      <c r="L6" s="290">
        <f>TBN19.2!AK37</f>
        <v>0</v>
      </c>
      <c r="M6" s="294">
        <f>TBN19.2!AL37</f>
        <v>3</v>
      </c>
      <c r="N6" s="272">
        <v>1</v>
      </c>
      <c r="O6" s="274" t="s">
        <v>2531</v>
      </c>
      <c r="P6" s="272">
        <v>21</v>
      </c>
      <c r="Q6" s="287">
        <f>CKCT20.1!AJ25</f>
        <v>4</v>
      </c>
      <c r="R6" s="291">
        <f>CKCT20.1!AK25</f>
        <v>0</v>
      </c>
      <c r="S6" s="295">
        <f>CKCT20.1!AL25</f>
        <v>3</v>
      </c>
      <c r="T6" s="272">
        <v>16</v>
      </c>
      <c r="U6" s="274" t="s">
        <v>2550</v>
      </c>
      <c r="V6" s="272">
        <v>32</v>
      </c>
      <c r="W6" s="287">
        <f>'TQW20'!AJ37</f>
        <v>5</v>
      </c>
      <c r="X6" s="291">
        <f>'TQW20'!AK37</f>
        <v>1</v>
      </c>
      <c r="Y6" s="295">
        <f>'TQW20'!AL37</f>
        <v>15</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1</v>
      </c>
      <c r="L7" s="290">
        <f>ĐCN19!AK35</f>
        <v>17</v>
      </c>
      <c r="M7" s="294">
        <f>ĐCN19!AL35</f>
        <v>0</v>
      </c>
      <c r="N7" s="272">
        <v>2</v>
      </c>
      <c r="O7" s="274" t="s">
        <v>2536</v>
      </c>
      <c r="P7" s="272">
        <v>24</v>
      </c>
      <c r="Q7" s="287">
        <f>CKCT20.2!AJ29</f>
        <v>11</v>
      </c>
      <c r="R7" s="291">
        <f>CKCT20.2!AK29</f>
        <v>3</v>
      </c>
      <c r="S7" s="295">
        <f>CKCT20.2!AL29</f>
        <v>9</v>
      </c>
      <c r="T7" s="272">
        <v>17</v>
      </c>
      <c r="U7" s="274" t="s">
        <v>2554</v>
      </c>
      <c r="V7" s="272">
        <v>19</v>
      </c>
      <c r="W7" s="287">
        <f>CĐT20!AJ25</f>
        <v>1</v>
      </c>
      <c r="X7" s="291">
        <f>CĐT20!AK25</f>
        <v>0</v>
      </c>
      <c r="Y7" s="295">
        <f>CĐT20!AL25</f>
        <v>0</v>
      </c>
    </row>
    <row r="8" spans="2:25" s="275" customFormat="1" ht="21" customHeight="1">
      <c r="B8" s="272">
        <v>3</v>
      </c>
      <c r="C8" s="273" t="s">
        <v>2538</v>
      </c>
      <c r="D8" s="276">
        <v>29</v>
      </c>
      <c r="E8" s="286">
        <f>'CKĐL 19.1'!AJ33</f>
        <v>2</v>
      </c>
      <c r="F8" s="290">
        <f>'CKĐL 19.1'!AK33</f>
        <v>0</v>
      </c>
      <c r="G8" s="294">
        <f>'CKĐL 19.1'!AL33</f>
        <v>0</v>
      </c>
      <c r="H8" s="272">
        <v>18</v>
      </c>
      <c r="I8" s="281" t="s">
        <v>2543</v>
      </c>
      <c r="J8" s="190">
        <v>21</v>
      </c>
      <c r="K8" s="286">
        <f>TKTT19!AJ26</f>
        <v>0</v>
      </c>
      <c r="L8" s="290">
        <f>TKTT19!AK26</f>
        <v>1</v>
      </c>
      <c r="M8" s="294">
        <f>TKTT19!AL26</f>
        <v>0</v>
      </c>
      <c r="N8" s="272">
        <v>3</v>
      </c>
      <c r="O8" s="274" t="s">
        <v>2540</v>
      </c>
      <c r="P8" s="272">
        <v>35</v>
      </c>
      <c r="Q8" s="287">
        <f>'CKĐL 20.1'!AJ35</f>
        <v>18</v>
      </c>
      <c r="R8" s="291">
        <f>'CKĐL 20.1'!AK35</f>
        <v>0</v>
      </c>
      <c r="S8" s="295">
        <f>'CKĐL 20.1'!AL35</f>
        <v>3</v>
      </c>
      <c r="T8" s="272">
        <v>18</v>
      </c>
      <c r="U8" s="274" t="s">
        <v>2558</v>
      </c>
      <c r="V8" s="272">
        <v>33</v>
      </c>
      <c r="W8" s="287">
        <f>'TKĐH 20.1'!AJ38</f>
        <v>3</v>
      </c>
      <c r="X8" s="291">
        <f>'TKĐH 20.1'!AK38</f>
        <v>3</v>
      </c>
      <c r="Y8" s="295">
        <f>'TKĐH 20.1'!AL38</f>
        <v>2</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9</v>
      </c>
      <c r="N9" s="272">
        <v>4</v>
      </c>
      <c r="O9" s="274" t="s">
        <v>2544</v>
      </c>
      <c r="P9" s="272">
        <v>33</v>
      </c>
      <c r="Q9" s="287">
        <f>CKĐL20.2!AJ37</f>
        <v>32</v>
      </c>
      <c r="R9" s="291">
        <f>CKĐL20.2!AK37</f>
        <v>1</v>
      </c>
      <c r="S9" s="295">
        <f>CKĐL20.2!AL37</f>
        <v>1</v>
      </c>
      <c r="T9" s="272">
        <v>19</v>
      </c>
      <c r="U9" s="274" t="s">
        <v>2561</v>
      </c>
      <c r="V9" s="272">
        <v>27</v>
      </c>
      <c r="W9" s="287">
        <f>'TKĐH 20.2'!AJ33</f>
        <v>15</v>
      </c>
      <c r="X9" s="291">
        <f>'TKĐH 20.2'!AK33</f>
        <v>1</v>
      </c>
      <c r="Y9" s="295">
        <f>'TKĐH 20.2'!AL33</f>
        <v>0</v>
      </c>
    </row>
    <row r="10" spans="2:25" s="275" customFormat="1" ht="21" customHeight="1">
      <c r="B10" s="272">
        <v>5</v>
      </c>
      <c r="C10" s="273" t="s">
        <v>2547</v>
      </c>
      <c r="D10" s="276">
        <v>25</v>
      </c>
      <c r="E10" s="286">
        <f>'CKĐL 19.3'!AJ30</f>
        <v>3</v>
      </c>
      <c r="F10" s="290">
        <f>'CKĐL 19.3'!AK30</f>
        <v>0</v>
      </c>
      <c r="G10" s="294">
        <f>'CKĐL 19.3'!AL30</f>
        <v>0</v>
      </c>
      <c r="H10" s="272">
        <v>20</v>
      </c>
      <c r="I10" s="281" t="s">
        <v>2552</v>
      </c>
      <c r="J10" s="283">
        <v>25</v>
      </c>
      <c r="K10" s="286">
        <f>THUD19.2!AJ32</f>
        <v>2</v>
      </c>
      <c r="L10" s="290">
        <f>THUD19.2!AK32</f>
        <v>0</v>
      </c>
      <c r="M10" s="294">
        <f>THUD19.2!AL32</f>
        <v>7</v>
      </c>
      <c r="N10" s="272">
        <v>5</v>
      </c>
      <c r="O10" s="274" t="s">
        <v>2549</v>
      </c>
      <c r="P10" s="272">
        <v>28</v>
      </c>
      <c r="Q10" s="287">
        <f>'CKĐL 20.3'!AJ35</f>
        <v>13</v>
      </c>
      <c r="R10" s="291">
        <f>'CKĐL 20.3'!AK35</f>
        <v>0</v>
      </c>
      <c r="S10" s="295">
        <f>'CKĐL 20.3'!AL35</f>
        <v>3</v>
      </c>
      <c r="T10" s="272">
        <v>20</v>
      </c>
      <c r="U10" s="274" t="s">
        <v>2565</v>
      </c>
      <c r="V10" s="272">
        <v>30</v>
      </c>
      <c r="W10" s="289">
        <f>TKĐH20.3!AJ33</f>
        <v>10</v>
      </c>
      <c r="X10" s="293">
        <f>TKĐH20.3!AK33</f>
        <v>1</v>
      </c>
      <c r="Y10" s="297">
        <f>TKĐH20.3!AL33</f>
        <v>3</v>
      </c>
    </row>
    <row r="11" spans="2:25" s="275" customFormat="1" ht="21" customHeight="1">
      <c r="B11" s="272">
        <v>6</v>
      </c>
      <c r="C11" s="273" t="s">
        <v>2551</v>
      </c>
      <c r="D11" s="276">
        <v>23</v>
      </c>
      <c r="E11" s="286">
        <f>'CKĐL 19.4'!AJ29</f>
        <v>4</v>
      </c>
      <c r="F11" s="290">
        <f>'CKĐL 19.4'!AK29</f>
        <v>4</v>
      </c>
      <c r="G11" s="294">
        <f>'CKĐL 19.4'!AL29</f>
        <v>5</v>
      </c>
      <c r="H11" s="272">
        <v>21</v>
      </c>
      <c r="I11" s="281" t="s">
        <v>2556</v>
      </c>
      <c r="J11" s="190">
        <v>27</v>
      </c>
      <c r="K11" s="287">
        <f>THUD19.3!AJ33</f>
        <v>24</v>
      </c>
      <c r="L11" s="291">
        <f>THUD19.3!AK33</f>
        <v>0</v>
      </c>
      <c r="M11" s="295">
        <f>THUD19.3!AL33</f>
        <v>1</v>
      </c>
      <c r="N11" s="272">
        <v>6</v>
      </c>
      <c r="O11" s="274" t="s">
        <v>2553</v>
      </c>
      <c r="P11" s="272">
        <v>34</v>
      </c>
      <c r="Q11" s="287">
        <f>'CKĐL 20.4'!AJ38</f>
        <v>3</v>
      </c>
      <c r="R11" s="291">
        <f>'CKĐL 20.4'!AK38</f>
        <v>3</v>
      </c>
      <c r="S11" s="295">
        <f>'CKĐL 20.4'!AL38</f>
        <v>12</v>
      </c>
      <c r="T11" s="272">
        <v>21</v>
      </c>
      <c r="U11" s="274" t="s">
        <v>2569</v>
      </c>
      <c r="V11" s="272">
        <v>26</v>
      </c>
      <c r="W11" s="289">
        <f>'ĐCN 20.1'!AJ33</f>
        <v>1</v>
      </c>
      <c r="X11" s="293">
        <f>'ĐCN 20.1'!AK33</f>
        <v>0</v>
      </c>
      <c r="Y11" s="297">
        <f>'ĐCN 20.1'!AL33</f>
        <v>3</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5</v>
      </c>
      <c r="L12" s="290">
        <f>CĐT19!AK22</f>
        <v>0</v>
      </c>
      <c r="M12" s="294">
        <f>CĐT19!AL22</f>
        <v>0</v>
      </c>
      <c r="N12" s="272">
        <v>7</v>
      </c>
      <c r="O12" s="274" t="s">
        <v>2557</v>
      </c>
      <c r="P12" s="272">
        <v>36</v>
      </c>
      <c r="Q12" s="287">
        <f>BHST20.1!AJ38</f>
        <v>10</v>
      </c>
      <c r="R12" s="291">
        <f>BHST20.1!AK38</f>
        <v>16</v>
      </c>
      <c r="S12" s="295">
        <f>BHST20.1!AL38</f>
        <v>3</v>
      </c>
      <c r="T12" s="272">
        <v>22</v>
      </c>
      <c r="U12" s="274" t="s">
        <v>2573</v>
      </c>
      <c r="V12" s="272">
        <v>24</v>
      </c>
      <c r="W12" s="289">
        <f>'ĐCN 20.2'!AJ26</f>
        <v>2</v>
      </c>
      <c r="X12" s="293">
        <f>'ĐCN 20.2'!AK26</f>
        <v>5</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5</v>
      </c>
      <c r="L13" s="290">
        <f>TQW19.1!AK33</f>
        <v>0</v>
      </c>
      <c r="M13" s="294">
        <f>TQW19.1!AL33</f>
        <v>0</v>
      </c>
      <c r="N13" s="272">
        <v>8</v>
      </c>
      <c r="O13" s="274" t="s">
        <v>2560</v>
      </c>
      <c r="P13" s="272">
        <v>39</v>
      </c>
      <c r="Q13" s="287">
        <f>BHST20.2!AJ42</f>
        <v>13</v>
      </c>
      <c r="R13" s="291">
        <f>BHST20.2!AK42</f>
        <v>1</v>
      </c>
      <c r="S13" s="295">
        <f>BHST20.2!AL42</f>
        <v>2</v>
      </c>
      <c r="T13" s="272">
        <v>23</v>
      </c>
      <c r="U13" s="274" t="s">
        <v>2577</v>
      </c>
      <c r="V13" s="272">
        <v>20</v>
      </c>
      <c r="W13" s="289">
        <f>TKTT20!AJ21</f>
        <v>0</v>
      </c>
      <c r="X13" s="293">
        <f>TKTT20!AK21</f>
        <v>2</v>
      </c>
      <c r="Y13" s="297">
        <f>TKTT20!AL21</f>
        <v>0</v>
      </c>
    </row>
    <row r="14" spans="2:25" s="275" customFormat="1" ht="21" customHeight="1">
      <c r="B14" s="272">
        <v>9</v>
      </c>
      <c r="C14" s="273" t="s">
        <v>2562</v>
      </c>
      <c r="D14" s="276">
        <v>25</v>
      </c>
      <c r="E14" s="286">
        <f>LGT19.1!AJ31</f>
        <v>9</v>
      </c>
      <c r="F14" s="290">
        <f>LGT19.1!AK31</f>
        <v>0</v>
      </c>
      <c r="G14" s="294">
        <f>LGT19.1!AL31</f>
        <v>0</v>
      </c>
      <c r="H14" s="272">
        <v>24</v>
      </c>
      <c r="I14" s="281" t="s">
        <v>2571</v>
      </c>
      <c r="J14" s="190">
        <v>22</v>
      </c>
      <c r="K14" s="286">
        <f>TQW19.2!AJ29</f>
        <v>3</v>
      </c>
      <c r="L14" s="290">
        <f>TQW19.2!AK29</f>
        <v>0</v>
      </c>
      <c r="M14" s="294">
        <f>TQW19.2!AL29</f>
        <v>1</v>
      </c>
      <c r="N14" s="272">
        <v>9</v>
      </c>
      <c r="O14" s="274" t="s">
        <v>2564</v>
      </c>
      <c r="P14" s="272">
        <v>24</v>
      </c>
      <c r="Q14" s="287">
        <f>KTDN20.1!AJ28</f>
        <v>8</v>
      </c>
      <c r="R14" s="291">
        <f>KTDN20.1!AK28</f>
        <v>2</v>
      </c>
      <c r="S14" s="295">
        <f>KTDN20.1!AL28</f>
        <v>0</v>
      </c>
      <c r="T14" s="272">
        <v>24</v>
      </c>
      <c r="U14" s="274" t="s">
        <v>2580</v>
      </c>
      <c r="V14" s="272">
        <v>33</v>
      </c>
      <c r="W14" s="289">
        <f>TBN20.1!AJ37</f>
        <v>6</v>
      </c>
      <c r="X14" s="293">
        <f>TBN20.1!AK37</f>
        <v>2</v>
      </c>
      <c r="Y14" s="297">
        <f>TBN20.1!AL37</f>
        <v>1</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7</v>
      </c>
      <c r="R15" s="291">
        <f>KTDN20.2!AK27</f>
        <v>2</v>
      </c>
      <c r="S15" s="295">
        <f>KTDN20.2!AL27</f>
        <v>0</v>
      </c>
      <c r="T15" s="272">
        <v>25</v>
      </c>
      <c r="U15" s="274" t="s">
        <v>2583</v>
      </c>
      <c r="V15" s="272">
        <v>33</v>
      </c>
      <c r="W15" s="289">
        <f>TBN20.2!AJ36</f>
        <v>5</v>
      </c>
      <c r="X15" s="293">
        <f>TBN20.2!AK36</f>
        <v>4</v>
      </c>
      <c r="Y15" s="297">
        <f>TBN20.2!AL36</f>
        <v>2</v>
      </c>
    </row>
    <row r="16" spans="2:25" s="275" customFormat="1" ht="21" customHeight="1">
      <c r="B16" s="272">
        <v>11</v>
      </c>
      <c r="C16" s="273" t="s">
        <v>2570</v>
      </c>
      <c r="D16" s="276">
        <v>18</v>
      </c>
      <c r="E16" s="286">
        <f>TCNH19!AJ23</f>
        <v>0</v>
      </c>
      <c r="F16" s="290">
        <f>TCNH19!AK23</f>
        <v>0</v>
      </c>
      <c r="G16" s="294">
        <f>TCNH19!AL23</f>
        <v>0</v>
      </c>
      <c r="H16" s="272">
        <v>26</v>
      </c>
      <c r="I16" s="281" t="s">
        <v>2579</v>
      </c>
      <c r="J16" s="190">
        <v>25</v>
      </c>
      <c r="K16" s="286">
        <f>PCMT19!AJ32</f>
        <v>1</v>
      </c>
      <c r="L16" s="290">
        <f>PCMT19!AK32</f>
        <v>2</v>
      </c>
      <c r="M16" s="294">
        <f>PCMT19!AL32</f>
        <v>1</v>
      </c>
      <c r="N16" s="272">
        <v>11</v>
      </c>
      <c r="O16" s="274" t="s">
        <v>2572</v>
      </c>
      <c r="P16" s="272">
        <v>26</v>
      </c>
      <c r="Q16" s="287">
        <f>TCNH20!AJ30</f>
        <v>1</v>
      </c>
      <c r="R16" s="291">
        <f>TCNH20!AK30</f>
        <v>5</v>
      </c>
      <c r="S16" s="295">
        <f>TCNH20!AL30</f>
        <v>5</v>
      </c>
      <c r="T16" s="272">
        <v>26</v>
      </c>
      <c r="U16" s="274" t="s">
        <v>2533</v>
      </c>
      <c r="V16" s="272">
        <v>36</v>
      </c>
      <c r="W16" s="289">
        <f>TBN20.3!AJ40</f>
        <v>15</v>
      </c>
      <c r="X16" s="293">
        <f>TBN20.3!AK40</f>
        <v>1</v>
      </c>
      <c r="Y16" s="297">
        <f>TBN20.3!AL40</f>
        <v>0</v>
      </c>
    </row>
    <row r="17" spans="2:25" s="275" customFormat="1" ht="21" customHeight="1">
      <c r="B17" s="272">
        <v>12</v>
      </c>
      <c r="C17" s="273" t="s">
        <v>2574</v>
      </c>
      <c r="D17" s="276">
        <v>26</v>
      </c>
      <c r="E17" s="286">
        <f>BHST19!AJ33</f>
        <v>14</v>
      </c>
      <c r="F17" s="290">
        <f>BHST19!AK33</f>
        <v>3</v>
      </c>
      <c r="G17" s="294">
        <f>BHST19!AL33</f>
        <v>0</v>
      </c>
      <c r="H17" s="384"/>
      <c r="I17" s="385"/>
      <c r="J17" s="385"/>
      <c r="K17" s="385"/>
      <c r="L17" s="385"/>
      <c r="M17" s="386"/>
      <c r="N17" s="272">
        <v>12</v>
      </c>
      <c r="O17" s="274" t="s">
        <v>2576</v>
      </c>
      <c r="P17" s="272">
        <v>39</v>
      </c>
      <c r="Q17" s="287">
        <f>'LGT20'!AJ44</f>
        <v>0</v>
      </c>
      <c r="R17" s="291">
        <f>'LGT20'!AK44</f>
        <v>33</v>
      </c>
      <c r="S17" s="295">
        <f>'LGT20'!AL44</f>
        <v>0</v>
      </c>
      <c r="T17" s="272">
        <v>27</v>
      </c>
      <c r="U17" s="274" t="s">
        <v>2537</v>
      </c>
      <c r="V17" s="272">
        <v>25</v>
      </c>
      <c r="W17" s="289">
        <f>CSSD20.1!AJ29</f>
        <v>4</v>
      </c>
      <c r="X17" s="293">
        <f>CSSD20.1!AK29</f>
        <v>7</v>
      </c>
      <c r="Y17" s="297">
        <f>CSSD20.1!AL29</f>
        <v>0</v>
      </c>
    </row>
    <row r="18" spans="2:25" s="275" customFormat="1" ht="21" customHeight="1">
      <c r="B18" s="272">
        <v>13</v>
      </c>
      <c r="C18" s="273" t="s">
        <v>2578</v>
      </c>
      <c r="D18" s="276">
        <v>19</v>
      </c>
      <c r="E18" s="286">
        <f>XNK19.1!AJ26</f>
        <v>0</v>
      </c>
      <c r="F18" s="290">
        <f>XNK19.1!AK26</f>
        <v>5</v>
      </c>
      <c r="G18" s="294">
        <f>XNK19.1!AL26</f>
        <v>0</v>
      </c>
      <c r="H18" s="387"/>
      <c r="I18" s="388"/>
      <c r="J18" s="388"/>
      <c r="K18" s="388"/>
      <c r="L18" s="388"/>
      <c r="M18" s="389"/>
      <c r="N18" s="272">
        <v>13</v>
      </c>
      <c r="O18" s="274" t="s">
        <v>2582</v>
      </c>
      <c r="P18" s="272">
        <v>36</v>
      </c>
      <c r="Q18" s="287">
        <f>'THUD 20.2'!AJ42</f>
        <v>8</v>
      </c>
      <c r="R18" s="291">
        <f>'THUD 20.2'!AK42</f>
        <v>4</v>
      </c>
      <c r="S18" s="295">
        <f>'THUD 20.2'!AL42</f>
        <v>0</v>
      </c>
      <c r="T18" s="272">
        <v>28</v>
      </c>
      <c r="U18" s="274" t="s">
        <v>2541</v>
      </c>
      <c r="V18" s="272">
        <v>29</v>
      </c>
      <c r="W18" s="289">
        <f>CSSD20.2!AJ34</f>
        <v>10</v>
      </c>
      <c r="X18" s="293">
        <f>CSSD20.2!AK34</f>
        <v>2</v>
      </c>
      <c r="Y18" s="297">
        <f>CSSD20.2!AL34</f>
        <v>0</v>
      </c>
    </row>
    <row r="19" spans="2:25" s="275" customFormat="1" ht="21" customHeight="1">
      <c r="B19" s="272">
        <v>14</v>
      </c>
      <c r="C19" s="273" t="s">
        <v>2581</v>
      </c>
      <c r="D19" s="276">
        <v>19</v>
      </c>
      <c r="E19" s="286">
        <f>XNK19.2!AJ26</f>
        <v>0</v>
      </c>
      <c r="F19" s="290">
        <f>XNK19.2!AK26</f>
        <v>1</v>
      </c>
      <c r="G19" s="294">
        <f>XNK19.2!AL26</f>
        <v>0</v>
      </c>
      <c r="H19" s="387"/>
      <c r="I19" s="388"/>
      <c r="J19" s="388"/>
      <c r="K19" s="388"/>
      <c r="L19" s="388"/>
      <c r="M19" s="389"/>
      <c r="N19" s="272">
        <v>14</v>
      </c>
      <c r="O19" s="274" t="s">
        <v>2532</v>
      </c>
      <c r="P19" s="272">
        <v>37</v>
      </c>
      <c r="Q19" s="287">
        <f>THUD20.3!AJ40</f>
        <v>11</v>
      </c>
      <c r="R19" s="291">
        <f>THUD20.3!AK40</f>
        <v>0</v>
      </c>
      <c r="S19" s="295">
        <f>THUD20.3!AL40</f>
        <v>4</v>
      </c>
      <c r="T19" s="272">
        <v>29</v>
      </c>
      <c r="U19" s="274" t="s">
        <v>2546</v>
      </c>
      <c r="V19" s="272">
        <v>26</v>
      </c>
      <c r="W19" s="289">
        <f>CSSD20.3!AJ37</f>
        <v>5</v>
      </c>
      <c r="X19" s="293">
        <f>CSSD20.3!AK37</f>
        <v>0</v>
      </c>
      <c r="Y19" s="297">
        <f>CSSD20.3!AL37</f>
        <v>1</v>
      </c>
    </row>
    <row r="20" spans="2:25" s="275" customFormat="1" ht="21" customHeight="1">
      <c r="B20" s="272">
        <v>15</v>
      </c>
      <c r="C20" s="281" t="s">
        <v>2530</v>
      </c>
      <c r="D20" s="190">
        <v>35</v>
      </c>
      <c r="E20" s="286">
        <f>TBN19.1!AJ39</f>
        <v>3</v>
      </c>
      <c r="F20" s="290">
        <f>TBN19.1!AK39</f>
        <v>1</v>
      </c>
      <c r="G20" s="294">
        <f>TBN19.1!AL39</f>
        <v>0</v>
      </c>
      <c r="H20" s="390"/>
      <c r="I20" s="391"/>
      <c r="J20" s="391"/>
      <c r="K20" s="391"/>
      <c r="L20" s="391"/>
      <c r="M20" s="392"/>
      <c r="N20" s="272">
        <v>15</v>
      </c>
      <c r="O20" s="274" t="s">
        <v>2545</v>
      </c>
      <c r="P20" s="272">
        <v>23</v>
      </c>
      <c r="Q20" s="288">
        <f>PCMT20!AJ27</f>
        <v>5</v>
      </c>
      <c r="R20" s="292">
        <f>PCMT20!AK27</f>
        <v>0</v>
      </c>
      <c r="S20" s="296">
        <f>PCMT20!AL27</f>
        <v>3</v>
      </c>
      <c r="T20" s="394"/>
      <c r="U20" s="395"/>
      <c r="V20" s="395"/>
      <c r="W20" s="395"/>
      <c r="X20" s="395"/>
      <c r="Y20" s="396"/>
    </row>
    <row r="21" spans="2:25" s="277" customFormat="1" ht="19.5">
      <c r="B21" s="393" t="s">
        <v>2587</v>
      </c>
      <c r="C21" s="393"/>
      <c r="D21" s="393"/>
      <c r="E21" s="393"/>
      <c r="F21" s="393"/>
      <c r="G21" s="393"/>
      <c r="H21" s="393" t="s">
        <v>2588</v>
      </c>
      <c r="I21" s="393"/>
      <c r="J21" s="393"/>
      <c r="K21" s="393"/>
      <c r="L21" s="393"/>
      <c r="M21" s="393"/>
      <c r="N21" s="393" t="s">
        <v>2589</v>
      </c>
      <c r="O21" s="393"/>
      <c r="P21" s="393"/>
      <c r="Q21" s="393"/>
      <c r="R21" s="393"/>
      <c r="S21" s="393"/>
      <c r="T21" s="393" t="s">
        <v>2590</v>
      </c>
      <c r="U21" s="393"/>
      <c r="V21" s="393"/>
      <c r="W21" s="393"/>
      <c r="X21" s="393"/>
      <c r="Y21" s="393"/>
    </row>
    <row r="22" spans="2:25" s="300" customFormat="1" ht="23.25">
      <c r="B22" s="361" t="str">
        <f>"Tổng HS vắng không phép "&amp;SUM(E6:E11)+SUM(Q6:Q11)</f>
        <v>Tổng HS vắng không phép 98</v>
      </c>
      <c r="C22" s="362"/>
      <c r="D22" s="362"/>
      <c r="E22" s="362"/>
      <c r="F22" s="362"/>
      <c r="G22" s="363"/>
      <c r="H22" s="361" t="e">
        <f>"Tổng HS vắng không phép " &amp;SUM(E12:E19)+SUM(Q12:Q17)</f>
        <v>#REF!</v>
      </c>
      <c r="I22" s="362"/>
      <c r="J22" s="362"/>
      <c r="K22" s="362"/>
      <c r="L22" s="362"/>
      <c r="M22" s="363"/>
      <c r="N22" s="361" t="str">
        <f>"Tổng HS vắng không phép "&amp; SUM(K9:K16)+SUM(Q18:Q20)+SUM(W6:W10)</f>
        <v>Tổng HS vắng không phép 98</v>
      </c>
      <c r="O22" s="362"/>
      <c r="P22" s="362"/>
      <c r="Q22" s="362"/>
      <c r="R22" s="362"/>
      <c r="S22" s="363"/>
      <c r="T22" s="397" t="str">
        <f>"Tổng HS vắng không phép "&amp;SUM(K6:K8)+SUM(W11:W19)+E20</f>
        <v>Tổng HS vắng không phép 57</v>
      </c>
      <c r="U22" s="397"/>
      <c r="V22" s="397"/>
      <c r="W22" s="397"/>
      <c r="X22" s="397"/>
      <c r="Y22" s="397"/>
    </row>
    <row r="23" spans="2:25" ht="19.5">
      <c r="B23" s="364" t="str">
        <f>"Tổng HS vắng có phép "&amp;SUM(F6:F11)+SUM(R6:R11)</f>
        <v>Tổng HS vắng có phép 11</v>
      </c>
      <c r="C23" s="365"/>
      <c r="D23" s="365"/>
      <c r="E23" s="365"/>
      <c r="F23" s="365"/>
      <c r="G23" s="366"/>
      <c r="H23" s="364" t="e">
        <f>"Tổng HS vắng có phép " &amp;SUM(F13:F19)+SUM(R12:R17)</f>
        <v>#REF!</v>
      </c>
      <c r="I23" s="365"/>
      <c r="J23" s="365"/>
      <c r="K23" s="365"/>
      <c r="L23" s="365"/>
      <c r="M23" s="366"/>
      <c r="N23" s="364" t="str">
        <f>"Tổng HS vắng có phép "&amp; SUM(L9:L16)+SUM(R18:R20)+SUM(X6:X10)</f>
        <v>Tổng HS vắng có phép 12</v>
      </c>
      <c r="O23" s="365"/>
      <c r="P23" s="365"/>
      <c r="Q23" s="365"/>
      <c r="R23" s="365"/>
      <c r="S23" s="366"/>
      <c r="T23" s="398" t="str">
        <f>"Tổng HS vắng có phép "&amp;SUM(L6:L8)+SUM(X11:X19)+F20</f>
        <v>Tổng HS vắng có phép 42</v>
      </c>
      <c r="U23" s="398"/>
      <c r="V23" s="398"/>
      <c r="W23" s="398"/>
      <c r="X23" s="398"/>
      <c r="Y23" s="398"/>
    </row>
    <row r="24" spans="2:25" ht="19.5">
      <c r="B24" s="400" t="str">
        <f>"Tổng HS đi học trễ "&amp;SUM(G6:G11)+SUM(S6:S11)</f>
        <v>Tổng HS đi học trễ 36</v>
      </c>
      <c r="C24" s="401"/>
      <c r="D24" s="401"/>
      <c r="E24" s="401"/>
      <c r="F24" s="401"/>
      <c r="G24" s="402"/>
      <c r="H24" s="400" t="e">
        <f>"Tổng HS đi học trễ " &amp;SUM(G12:G19)+SUM(S12:S17)</f>
        <v>#REF!</v>
      </c>
      <c r="I24" s="401"/>
      <c r="J24" s="401"/>
      <c r="K24" s="401"/>
      <c r="L24" s="401"/>
      <c r="M24" s="402"/>
      <c r="N24" s="400" t="str">
        <f>"Tổng HS đi học trễ "&amp; SUM(L9:L16)+SUM(S18:S20)+SUM(Y6:Y10)</f>
        <v>Tổng HS đi học trễ 29</v>
      </c>
      <c r="O24" s="401"/>
      <c r="P24" s="401"/>
      <c r="Q24" s="401"/>
      <c r="R24" s="401"/>
      <c r="S24" s="402"/>
      <c r="T24" s="399" t="str">
        <f>"Tổng HS đi học trễ "&amp;SUM(M6:M8)+SUM(X11:Y19)+G20</f>
        <v>Tổng HS đi học trễ 33</v>
      </c>
      <c r="U24" s="399"/>
      <c r="V24" s="399"/>
      <c r="W24" s="399"/>
      <c r="X24" s="399"/>
      <c r="Y24" s="399"/>
    </row>
    <row r="25" spans="2:25" ht="25.5" customHeight="1">
      <c r="B25" s="381" t="e">
        <f>"Tổng số buổi học sinh vắng học không phép trong tháng 01: " &amp;SUM(E6:E20)+SUM(K6:K16)+SUM(Q6:Q20)+SUM(W6:W19)</f>
        <v>#REF!</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25">
      <c r="B26" s="376" t="e">
        <f>"Tổng số buổi học sinh vắng học có phép trong tháng 01: " &amp;SUM(F6:F20)+SUM(L6:L16)+SUM(R6:R20)+SUM(X6:X19)</f>
        <v>#REF!</v>
      </c>
      <c r="C26" s="377"/>
      <c r="D26" s="377"/>
      <c r="E26" s="377"/>
      <c r="F26" s="377"/>
      <c r="G26" s="377"/>
      <c r="H26" s="377"/>
      <c r="I26" s="377"/>
      <c r="J26" s="377"/>
      <c r="K26" s="377"/>
      <c r="L26" s="377"/>
      <c r="M26" s="377"/>
      <c r="N26" s="377"/>
      <c r="O26" s="377"/>
      <c r="P26" s="377"/>
      <c r="Q26" s="377"/>
      <c r="R26" s="377"/>
      <c r="S26" s="377"/>
      <c r="T26" s="322"/>
      <c r="U26" s="322"/>
      <c r="V26" s="322"/>
      <c r="W26" s="322"/>
      <c r="X26" s="322"/>
      <c r="Y26" s="323"/>
    </row>
    <row r="27" spans="2:25" ht="20.25">
      <c r="B27" s="373" t="e">
        <f>"Tổng số buổi học sinh đi học trễ trong tháng 01: " &amp;SUM(G6:G20)+SUM(M6:M16)+SUM(S6:S20)+SUM(Y6:Y19)</f>
        <v>#REF!</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topLeftCell="A6" zoomScale="98" zoomScaleNormal="98" workbookViewId="0">
      <selection activeCell="K30" sqref="K30"/>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2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t="s">
        <v>7</v>
      </c>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1</v>
      </c>
      <c r="AL11" s="334">
        <f t="shared" si="4"/>
        <v>0</v>
      </c>
    </row>
    <row r="12" spans="1:38" s="1" customFormat="1" ht="21" customHeight="1">
      <c r="A12" s="4">
        <v>6</v>
      </c>
      <c r="B12" s="71">
        <v>2010120040</v>
      </c>
      <c r="C12" s="72" t="s">
        <v>77</v>
      </c>
      <c r="D12" s="73" t="s">
        <v>75</v>
      </c>
      <c r="E12" s="108"/>
      <c r="F12" s="108"/>
      <c r="G12" s="108"/>
      <c r="H12" s="108"/>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t="s">
        <v>8</v>
      </c>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1</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t="s">
        <v>6</v>
      </c>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t="s">
        <v>6</v>
      </c>
      <c r="I20" s="108" t="s">
        <v>6</v>
      </c>
      <c r="J20" s="109" t="s">
        <v>6</v>
      </c>
      <c r="K20" s="108" t="s">
        <v>6</v>
      </c>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4</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t="s">
        <v>8</v>
      </c>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1</v>
      </c>
    </row>
    <row r="27" spans="1:41" s="1" customFormat="1" ht="21" customHeight="1">
      <c r="A27" s="4">
        <v>21</v>
      </c>
      <c r="B27" s="71">
        <v>2010120036</v>
      </c>
      <c r="C27" s="72" t="s">
        <v>838</v>
      </c>
      <c r="D27" s="73" t="s">
        <v>839</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t="s">
        <v>8</v>
      </c>
      <c r="I31" s="93"/>
      <c r="J31" s="94"/>
      <c r="K31" s="94" t="s">
        <v>6</v>
      </c>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1</v>
      </c>
    </row>
    <row r="32" spans="1:41" s="1" customFormat="1" ht="21" customHeight="1">
      <c r="A32" s="4">
        <v>26</v>
      </c>
      <c r="B32" s="71" t="s">
        <v>683</v>
      </c>
      <c r="C32" s="72" t="s">
        <v>684</v>
      </c>
      <c r="D32" s="73" t="s">
        <v>89</v>
      </c>
      <c r="E32" s="92"/>
      <c r="F32" s="93"/>
      <c r="G32" s="94"/>
      <c r="H32" s="94"/>
      <c r="I32" s="93" t="s">
        <v>6</v>
      </c>
      <c r="J32" s="94" t="s">
        <v>6</v>
      </c>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2</v>
      </c>
      <c r="AK32" s="333">
        <f t="shared" si="3"/>
        <v>0</v>
      </c>
      <c r="AL32" s="334">
        <f t="shared" si="4"/>
        <v>0</v>
      </c>
    </row>
    <row r="33" spans="1:40"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10</v>
      </c>
      <c r="AK33" s="112">
        <f>SUM(AK7:AK32)</f>
        <v>1</v>
      </c>
      <c r="AL33" s="112">
        <f>SUM(AL7:AL32)</f>
        <v>3</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9.5">
      <c r="C35" s="441"/>
      <c r="D35" s="441"/>
      <c r="E35" s="441"/>
      <c r="F35" s="441"/>
      <c r="G35" s="441"/>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41"/>
      <c r="D36" s="441"/>
      <c r="E36" s="441"/>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41"/>
      <c r="D37" s="441"/>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13" zoomScaleNormal="100" workbookViewId="0">
      <selection activeCell="I7" sqref="I7"/>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2">
        <v>1</v>
      </c>
      <c r="B7" s="60" t="s">
        <v>132</v>
      </c>
      <c r="C7" s="61" t="s">
        <v>133</v>
      </c>
      <c r="D7" s="62" t="s">
        <v>37</v>
      </c>
      <c r="E7" s="83"/>
      <c r="F7" s="83"/>
      <c r="G7" s="83"/>
      <c r="H7" s="83"/>
      <c r="I7" s="83" t="s">
        <v>8</v>
      </c>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t="s">
        <v>8</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1</v>
      </c>
    </row>
    <row r="17" spans="1:38" s="67" customFormat="1" ht="21" customHeight="1">
      <c r="A17" s="75">
        <v>11</v>
      </c>
      <c r="B17" s="60" t="s">
        <v>151</v>
      </c>
      <c r="C17" s="61" t="s">
        <v>152</v>
      </c>
      <c r="D17" s="62" t="s">
        <v>52</v>
      </c>
      <c r="E17" s="83"/>
      <c r="F17" s="83"/>
      <c r="G17" s="83"/>
      <c r="H17" s="83"/>
      <c r="I17" s="83" t="s">
        <v>8</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1</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t="s">
        <v>8</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1</v>
      </c>
    </row>
    <row r="22" spans="1:38" s="67" customFormat="1" ht="21" customHeight="1">
      <c r="A22" s="75">
        <v>16</v>
      </c>
      <c r="B22" s="60" t="s">
        <v>166</v>
      </c>
      <c r="C22" s="61" t="s">
        <v>167</v>
      </c>
      <c r="D22" s="62" t="s">
        <v>168</v>
      </c>
      <c r="E22" s="83"/>
      <c r="F22" s="83"/>
      <c r="G22" s="83"/>
      <c r="H22" s="83"/>
      <c r="I22" s="83" t="s">
        <v>8</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1</v>
      </c>
    </row>
    <row r="23" spans="1:38" s="67" customFormat="1" ht="21" customHeight="1">
      <c r="A23" s="75">
        <v>17</v>
      </c>
      <c r="B23" s="60" t="s">
        <v>169</v>
      </c>
      <c r="C23" s="61" t="s">
        <v>64</v>
      </c>
      <c r="D23" s="62" t="s">
        <v>55</v>
      </c>
      <c r="E23" s="83"/>
      <c r="F23" s="83"/>
      <c r="G23" s="83"/>
      <c r="H23" s="83" t="s">
        <v>8</v>
      </c>
      <c r="I23" s="83" t="s">
        <v>8</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2</v>
      </c>
    </row>
    <row r="24" spans="1:38" s="1" customFormat="1" ht="21" customHeight="1">
      <c r="A24" s="75">
        <v>18</v>
      </c>
      <c r="B24" s="60" t="s">
        <v>170</v>
      </c>
      <c r="C24" s="61" t="s">
        <v>171</v>
      </c>
      <c r="D24" s="62" t="s">
        <v>56</v>
      </c>
      <c r="E24" s="83"/>
      <c r="F24" s="83"/>
      <c r="G24" s="83"/>
      <c r="H24" s="83"/>
      <c r="I24" s="83" t="s">
        <v>8</v>
      </c>
      <c r="J24" s="83"/>
      <c r="K24" s="83"/>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t="s">
        <v>8</v>
      </c>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1</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0</v>
      </c>
      <c r="AK33" s="112">
        <f>SUM(AK7:AK32)</f>
        <v>0</v>
      </c>
      <c r="AL33" s="112">
        <f>SUM(AL7:AL32)</f>
        <v>9</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41"/>
      <c r="D38" s="441"/>
      <c r="E38" s="441"/>
      <c r="F38" s="441"/>
      <c r="G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41"/>
      <c r="D39" s="441"/>
      <c r="E39" s="44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41"/>
      <c r="D40" s="441"/>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J14" sqref="J14"/>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74">
        <v>1</v>
      </c>
      <c r="B7" s="113" t="s">
        <v>188</v>
      </c>
      <c r="C7" s="114" t="s">
        <v>189</v>
      </c>
      <c r="D7" s="115" t="s">
        <v>61</v>
      </c>
      <c r="E7" s="92"/>
      <c r="F7" s="94"/>
      <c r="G7" s="94"/>
      <c r="H7" s="94"/>
      <c r="I7" s="94" t="s">
        <v>8</v>
      </c>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t="s">
        <v>6</v>
      </c>
      <c r="I14" s="117" t="s">
        <v>8</v>
      </c>
      <c r="J14" s="117" t="s">
        <v>6</v>
      </c>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2</v>
      </c>
      <c r="AK14" s="308">
        <f t="shared" si="3"/>
        <v>0</v>
      </c>
      <c r="AL14" s="334">
        <f t="shared" si="4"/>
        <v>1</v>
      </c>
    </row>
    <row r="15" spans="1:38" s="1" customFormat="1" ht="21" customHeight="1">
      <c r="A15" s="74">
        <v>9</v>
      </c>
      <c r="B15" s="113" t="s">
        <v>201</v>
      </c>
      <c r="C15" s="114" t="s">
        <v>202</v>
      </c>
      <c r="D15" s="115" t="s">
        <v>70</v>
      </c>
      <c r="E15" s="116"/>
      <c r="F15" s="117"/>
      <c r="G15" s="117"/>
      <c r="H15" s="117"/>
      <c r="I15" s="117" t="s">
        <v>8</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1</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t="s">
        <v>8</v>
      </c>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1</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t="s">
        <v>8</v>
      </c>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1</v>
      </c>
    </row>
    <row r="22" spans="1:41" s="1" customFormat="1" ht="21" customHeight="1">
      <c r="A22" s="74">
        <v>16</v>
      </c>
      <c r="B22" s="113" t="s">
        <v>217</v>
      </c>
      <c r="C22" s="114" t="s">
        <v>218</v>
      </c>
      <c r="D22" s="115" t="s">
        <v>42</v>
      </c>
      <c r="E22" s="92"/>
      <c r="F22" s="94"/>
      <c r="G22" s="94"/>
      <c r="H22" s="94"/>
      <c r="I22" s="94" t="s">
        <v>8</v>
      </c>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1</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t="s">
        <v>8</v>
      </c>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2</v>
      </c>
      <c r="AK32" s="112">
        <f>SUM(AK7:AK31)</f>
        <v>0</v>
      </c>
      <c r="AL32" s="112">
        <f>SUM(AL7:AL31)</f>
        <v>7</v>
      </c>
      <c r="AM32" s="15"/>
      <c r="AN32"/>
      <c r="AO32"/>
    </row>
    <row r="33" spans="1:40"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441"/>
      <c r="F37" s="441"/>
      <c r="G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41"/>
      <c r="D38" s="441"/>
      <c r="E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41"/>
      <c r="D39" s="441"/>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7" zoomScaleNormal="100" workbookViewId="0">
      <selection activeCell="J21" sqref="J21"/>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246</v>
      </c>
      <c r="C10" s="121" t="s">
        <v>247</v>
      </c>
      <c r="D10" s="122" t="s">
        <v>248</v>
      </c>
      <c r="E10" s="110"/>
      <c r="F10" s="97"/>
      <c r="G10" s="97"/>
      <c r="H10" s="97"/>
      <c r="I10" s="97" t="s">
        <v>2659</v>
      </c>
      <c r="J10" s="97" t="s">
        <v>6</v>
      </c>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3</v>
      </c>
      <c r="AK10" s="308">
        <f t="shared" si="3"/>
        <v>0</v>
      </c>
      <c r="AL10" s="334">
        <f t="shared" si="4"/>
        <v>0</v>
      </c>
    </row>
    <row r="11" spans="1:38" s="1" customFormat="1" ht="21" customHeight="1">
      <c r="A11" s="4">
        <v>5</v>
      </c>
      <c r="B11" s="123">
        <v>1910110117</v>
      </c>
      <c r="C11" s="121" t="s">
        <v>467</v>
      </c>
      <c r="D11" s="122" t="s">
        <v>83</v>
      </c>
      <c r="E11" s="110"/>
      <c r="F11" s="97"/>
      <c r="G11" s="97"/>
      <c r="H11" s="97"/>
      <c r="I11" s="97" t="s">
        <v>6</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 customFormat="1" ht="21" customHeight="1">
      <c r="A12" s="4">
        <v>6</v>
      </c>
      <c r="B12" s="120" t="s">
        <v>250</v>
      </c>
      <c r="C12" s="121" t="s">
        <v>251</v>
      </c>
      <c r="D12" s="122" t="s">
        <v>40</v>
      </c>
      <c r="E12" s="110"/>
      <c r="F12" s="97"/>
      <c r="G12" s="97"/>
      <c r="H12" s="97"/>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0</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t="s">
        <v>2659</v>
      </c>
      <c r="J17" s="97" t="s">
        <v>6</v>
      </c>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3</v>
      </c>
      <c r="AK17" s="308">
        <f t="shared" si="3"/>
        <v>0</v>
      </c>
      <c r="AL17" s="334">
        <f t="shared" si="4"/>
        <v>0</v>
      </c>
    </row>
    <row r="18" spans="1:38" s="1" customFormat="1" ht="21" customHeight="1">
      <c r="A18" s="4">
        <v>12</v>
      </c>
      <c r="B18" s="120" t="s">
        <v>259</v>
      </c>
      <c r="C18" s="121" t="s">
        <v>209</v>
      </c>
      <c r="D18" s="122" t="s">
        <v>92</v>
      </c>
      <c r="E18" s="110"/>
      <c r="F18" s="97"/>
      <c r="G18" s="97"/>
      <c r="H18" s="97"/>
      <c r="I18" s="97" t="s">
        <v>2659</v>
      </c>
      <c r="J18" s="97" t="s">
        <v>6</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3</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t="s">
        <v>2659</v>
      </c>
      <c r="J21" s="97" t="s">
        <v>8</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2</v>
      </c>
      <c r="AK21" s="308">
        <f t="shared" si="3"/>
        <v>0</v>
      </c>
      <c r="AL21" s="334">
        <f t="shared" si="4"/>
        <v>1</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t="s">
        <v>2659</v>
      </c>
      <c r="J23" s="97" t="s">
        <v>6</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3</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t="s">
        <v>6</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row>
    <row r="27" spans="1:38" s="1" customFormat="1" ht="21" customHeight="1">
      <c r="A27" s="4">
        <v>21</v>
      </c>
      <c r="B27" s="120" t="s">
        <v>277</v>
      </c>
      <c r="C27" s="121" t="s">
        <v>130</v>
      </c>
      <c r="D27" s="122" t="s">
        <v>44</v>
      </c>
      <c r="E27" s="110"/>
      <c r="F27" s="97"/>
      <c r="G27" s="97"/>
      <c r="H27" s="97"/>
      <c r="I27" s="97" t="s">
        <v>6</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1</v>
      </c>
      <c r="AK27" s="308">
        <f t="shared" si="3"/>
        <v>0</v>
      </c>
      <c r="AL27" s="334">
        <f t="shared" si="4"/>
        <v>0</v>
      </c>
    </row>
    <row r="28" spans="1:38" s="1" customFormat="1" ht="21" customHeight="1">
      <c r="A28" s="4">
        <v>22</v>
      </c>
      <c r="B28" s="120">
        <v>1910110118</v>
      </c>
      <c r="C28" s="121" t="s">
        <v>466</v>
      </c>
      <c r="D28" s="124" t="s">
        <v>44</v>
      </c>
      <c r="E28" s="110"/>
      <c r="F28" s="97"/>
      <c r="G28" s="97"/>
      <c r="H28" s="97"/>
      <c r="I28" s="97" t="s">
        <v>6</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t="s">
        <v>6</v>
      </c>
      <c r="J31" s="97" t="s">
        <v>6</v>
      </c>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2</v>
      </c>
      <c r="AK31" s="308">
        <f t="shared" si="3"/>
        <v>0</v>
      </c>
      <c r="AL31" s="334">
        <f t="shared" si="4"/>
        <v>0</v>
      </c>
    </row>
    <row r="32" spans="1:38" s="1" customFormat="1" ht="21" customHeight="1">
      <c r="A32" s="4">
        <v>26</v>
      </c>
      <c r="B32" s="120" t="s">
        <v>283</v>
      </c>
      <c r="C32" s="121" t="s">
        <v>24</v>
      </c>
      <c r="D32" s="122" t="s">
        <v>125</v>
      </c>
      <c r="E32" s="110"/>
      <c r="F32" s="97"/>
      <c r="G32" s="97"/>
      <c r="H32" s="97"/>
      <c r="I32" s="97" t="s">
        <v>2659</v>
      </c>
      <c r="J32" s="97" t="s">
        <v>6</v>
      </c>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3</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24</v>
      </c>
      <c r="AK33" s="112">
        <f>SUM(AK7:AK32)</f>
        <v>0</v>
      </c>
      <c r="AL33" s="112">
        <f>SUM(AL7:AL32)</f>
        <v>1</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5" priority="3">
      <formula>IF(E$5="CN",1,0)</formula>
    </cfRule>
  </conditionalFormatting>
  <conditionalFormatting sqref="E6:AI32">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0" zoomScaleNormal="100" workbookViewId="0">
      <selection activeCell="I12" sqref="I12"/>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0"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0" s="22" customFormat="1" ht="31.5" customHeight="1">
      <c r="A3" s="434" t="s">
        <v>861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N3" s="22" t="s">
        <v>2645</v>
      </c>
    </row>
    <row r="4" spans="1:40"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0"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0"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t="s">
        <v>6</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1</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t="s">
        <v>6</v>
      </c>
      <c r="J24" s="117"/>
      <c r="K24" s="117"/>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1</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t="s">
        <v>6</v>
      </c>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1</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c r="K32" s="94"/>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5</v>
      </c>
      <c r="AK33" s="126">
        <f>SUM(AK7:AK32)</f>
        <v>0</v>
      </c>
      <c r="AL33" s="126">
        <f>SUM(AL7:AL32)</f>
        <v>0</v>
      </c>
      <c r="AM33"/>
      <c r="AN33"/>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60" priority="4">
      <formula>IF(E$6="CN",1,0)</formula>
    </cfRule>
  </conditionalFormatting>
  <conditionalFormatting sqref="O24">
    <cfRule type="expression" dxfId="159" priority="3">
      <formula>IF(O$6="CN",1,0)</formula>
    </cfRule>
  </conditionalFormatting>
  <conditionalFormatting sqref="V24">
    <cfRule type="expression" dxfId="158" priority="2">
      <formula>IF(V$6="CN",1,0)</formula>
    </cfRule>
  </conditionalFormatting>
  <conditionalFormatting sqref="AC24">
    <cfRule type="expression" dxfId="157"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J18" sqref="J18"/>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458</v>
      </c>
      <c r="C7" s="78" t="s">
        <v>459</v>
      </c>
      <c r="D7" s="79" t="s">
        <v>61</v>
      </c>
      <c r="E7" s="20"/>
      <c r="F7" s="5"/>
      <c r="G7" s="5"/>
      <c r="H7" s="5"/>
      <c r="I7" s="5" t="s">
        <v>6</v>
      </c>
      <c r="J7" s="5" t="s">
        <v>6</v>
      </c>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t="s">
        <v>6</v>
      </c>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t="s">
        <v>8</v>
      </c>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1</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12">
        <f>SUM(AJ7:AJ28)</f>
        <v>3</v>
      </c>
      <c r="AK29" s="112">
        <f>SUM(AK7:AK28)</f>
        <v>0</v>
      </c>
      <c r="AL29" s="112">
        <f>SUM(AL7:AL28)</f>
        <v>1</v>
      </c>
      <c r="AM29" s="310"/>
    </row>
    <row r="30" spans="1:40" ht="15.75"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6 E28:AI28">
    <cfRule type="expression" dxfId="154" priority="2">
      <formula>IF(E$6="CN",1,0)</formula>
    </cfRule>
  </conditionalFormatting>
  <conditionalFormatting sqref="E27: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22" zoomScaleNormal="100" workbookViewId="0">
      <selection activeCell="M35" sqref="M35"/>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t="s">
        <v>7</v>
      </c>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1</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t="s">
        <v>7</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t="s">
        <v>6</v>
      </c>
      <c r="I28" s="97" t="s">
        <v>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2</v>
      </c>
      <c r="AL32" s="112">
        <f>SUM(AL7:AL31)</f>
        <v>1</v>
      </c>
      <c r="AM32"/>
      <c r="AN32"/>
    </row>
    <row r="33" spans="1:39"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topLeftCell="A13" zoomScaleNormal="100" workbookViewId="0">
      <selection activeCell="I20" sqref="I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18"/>
      <c r="AL3" s="318"/>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t="s">
        <v>6</v>
      </c>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t="s">
        <v>6</v>
      </c>
      <c r="I19" s="103" t="s">
        <v>6</v>
      </c>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2</v>
      </c>
      <c r="AK19" s="308">
        <f t="shared" si="3"/>
        <v>0</v>
      </c>
      <c r="AL19" s="334">
        <f t="shared" si="4"/>
        <v>0</v>
      </c>
    </row>
    <row r="20" spans="1:40" s="1" customFormat="1" ht="21" customHeight="1">
      <c r="A20" s="4">
        <v>14</v>
      </c>
      <c r="B20" s="77" t="s">
        <v>430</v>
      </c>
      <c r="C20" s="78" t="s">
        <v>431</v>
      </c>
      <c r="D20" s="79" t="s">
        <v>67</v>
      </c>
      <c r="E20" s="103"/>
      <c r="F20" s="97"/>
      <c r="G20" s="97"/>
      <c r="H20" s="97"/>
      <c r="I20" s="97" t="s">
        <v>6</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8" t="s">
        <v>10</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112">
        <f>SUM(AJ7:AJ21)</f>
        <v>5</v>
      </c>
      <c r="AK22" s="112">
        <f>SUM(AK7:AK21)</f>
        <v>0</v>
      </c>
      <c r="AL22" s="112">
        <f>SUM(AL7:AL21)</f>
        <v>0</v>
      </c>
      <c r="AM22"/>
      <c r="AN22"/>
    </row>
    <row r="23" spans="1:40" s="23" customFormat="1" ht="21" customHeight="1">
      <c r="A23" s="438" t="s">
        <v>2598</v>
      </c>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40"/>
      <c r="AM23" s="310"/>
    </row>
    <row r="24" spans="1:40" ht="15.75" customHeight="1">
      <c r="C24" s="441"/>
      <c r="D24" s="441"/>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41"/>
      <c r="D25" s="441"/>
      <c r="E25" s="441"/>
      <c r="F25" s="441"/>
      <c r="G25" s="441"/>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41"/>
      <c r="D26" s="441"/>
      <c r="E26" s="441"/>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41"/>
      <c r="D27" s="441"/>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zoomScaleNormal="100" workbookViewId="0">
      <selection activeCell="L11" sqref="L11"/>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7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1.5" customHeight="1">
      <c r="A3" s="434" t="s">
        <v>865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3" t="s">
        <v>10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112">
        <f>SUM(AJ7:AJ15)</f>
        <v>0</v>
      </c>
      <c r="AK16" s="112">
        <f>SUM(AK7:AK15)</f>
        <v>0</v>
      </c>
      <c r="AL16" s="112">
        <f>SUM(AL7:AL15)</f>
        <v>0</v>
      </c>
      <c r="AM16" s="15"/>
      <c r="AN16"/>
      <c r="AO16"/>
    </row>
    <row r="17" spans="1:40" s="23" customFormat="1" ht="21" customHeight="1">
      <c r="A17" s="438" t="s">
        <v>2598</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40"/>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41"/>
      <c r="D20" s="441"/>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41"/>
      <c r="D21" s="441"/>
      <c r="E21" s="441"/>
      <c r="F21" s="441"/>
      <c r="G21" s="441"/>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41"/>
      <c r="D22" s="441"/>
      <c r="E22" s="441"/>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41"/>
      <c r="D23" s="441"/>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zoomScaleNormal="100" workbookViewId="0">
      <selection activeCell="K15" sqref="K15"/>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866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t="s">
        <v>8</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1</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41" customFormat="1">
      <c r="A11" s="50">
        <v>5</v>
      </c>
      <c r="B11" s="77">
        <v>2010060056</v>
      </c>
      <c r="C11" s="78" t="s">
        <v>874</v>
      </c>
      <c r="D11" s="3" t="s">
        <v>50</v>
      </c>
      <c r="E11" s="96"/>
      <c r="F11" s="97"/>
      <c r="G11" s="97"/>
      <c r="H11" s="97" t="s">
        <v>6</v>
      </c>
      <c r="I11" s="97" t="s">
        <v>8</v>
      </c>
      <c r="J11" s="97" t="s">
        <v>8</v>
      </c>
      <c r="K11" s="97" t="s">
        <v>8</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3</v>
      </c>
    </row>
    <row r="12" spans="1:38" s="141" customFormat="1">
      <c r="A12" s="50">
        <v>6</v>
      </c>
      <c r="B12" s="77">
        <v>2010060045</v>
      </c>
      <c r="C12" s="78" t="s">
        <v>875</v>
      </c>
      <c r="D12" s="3" t="s">
        <v>876</v>
      </c>
      <c r="E12" s="97"/>
      <c r="F12" s="97"/>
      <c r="G12" s="97"/>
      <c r="H12" s="97" t="s">
        <v>6</v>
      </c>
      <c r="I12" s="97"/>
      <c r="J12" s="97" t="s">
        <v>6</v>
      </c>
      <c r="K12" s="97" t="s">
        <v>8</v>
      </c>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2</v>
      </c>
      <c r="AK12" s="308">
        <f t="shared" si="3"/>
        <v>0</v>
      </c>
      <c r="AL12" s="334">
        <f t="shared" si="4"/>
        <v>1</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t="s">
        <v>8</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1</v>
      </c>
    </row>
    <row r="15" spans="1:38" s="141" customFormat="1">
      <c r="A15" s="50">
        <v>9</v>
      </c>
      <c r="B15" s="77">
        <v>2010060049</v>
      </c>
      <c r="C15" s="78" t="s">
        <v>636</v>
      </c>
      <c r="D15" s="3" t="s">
        <v>15</v>
      </c>
      <c r="E15" s="97"/>
      <c r="F15" s="97"/>
      <c r="G15" s="97"/>
      <c r="H15" s="97" t="s">
        <v>6</v>
      </c>
      <c r="I15" s="97" t="s">
        <v>6</v>
      </c>
      <c r="J15" s="97" t="s">
        <v>6</v>
      </c>
      <c r="K15" s="97" t="s">
        <v>6</v>
      </c>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4</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t="s">
        <v>6</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t="s">
        <v>7</v>
      </c>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9" t="s">
        <v>10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312">
        <f>SUM(AJ7:AJ27)</f>
        <v>8</v>
      </c>
      <c r="AK28" s="143">
        <f>SUM(AK7:AK27)</f>
        <v>2</v>
      </c>
      <c r="AL28" s="334">
        <f t="shared" si="4"/>
        <v>0</v>
      </c>
      <c r="AM28" s="22"/>
      <c r="AN28" s="22"/>
    </row>
    <row r="29" spans="1:40"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10"/>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6" width="6.5" style="269" customWidth="1"/>
    <col min="17" max="17" width="9.6640625" style="269" customWidth="1"/>
    <col min="18" max="18" width="7.83203125" style="269" customWidth="1"/>
    <col min="19"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0.25" customHeight="1">
      <c r="B2" s="369" t="s">
        <v>2657</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2595</v>
      </c>
      <c r="C3" s="417"/>
      <c r="D3" s="417"/>
      <c r="E3" s="417"/>
      <c r="F3" s="417"/>
      <c r="G3" s="417"/>
      <c r="H3" s="417"/>
      <c r="I3" s="417"/>
      <c r="J3" s="417"/>
      <c r="K3" s="417"/>
      <c r="L3" s="417"/>
      <c r="M3" s="417"/>
      <c r="N3" s="417"/>
      <c r="O3" s="417"/>
      <c r="P3" s="417"/>
      <c r="Q3" s="417"/>
      <c r="R3" s="417"/>
      <c r="S3" s="417"/>
      <c r="T3" s="417"/>
      <c r="U3" s="417"/>
      <c r="V3" s="417"/>
      <c r="W3" s="417"/>
      <c r="X3" s="417"/>
      <c r="Y3" s="417"/>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8</v>
      </c>
      <c r="F5" s="290">
        <f>CKCT19.2!AK30</f>
        <v>0</v>
      </c>
      <c r="G5" s="294">
        <f>CKCT19.1!AL30</f>
        <v>0</v>
      </c>
      <c r="H5" s="283">
        <v>1</v>
      </c>
      <c r="I5" s="281" t="s">
        <v>2530</v>
      </c>
      <c r="J5" s="190">
        <v>35</v>
      </c>
      <c r="K5" s="286">
        <f>TBN19.1!AJ39</f>
        <v>3</v>
      </c>
      <c r="L5" s="290">
        <f>TBN19.1!AK39</f>
        <v>1</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9</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5</v>
      </c>
      <c r="L6" s="290">
        <f>TBN19.2!AK37</f>
        <v>0</v>
      </c>
      <c r="M6" s="294">
        <f>TBN19.2!AL37</f>
        <v>3</v>
      </c>
      <c r="N6" s="283">
        <v>2</v>
      </c>
      <c r="O6" s="328" t="s">
        <v>2559</v>
      </c>
      <c r="P6" s="190">
        <v>22</v>
      </c>
      <c r="Q6" s="286">
        <f>KTDN19.2!AJ29</f>
        <v>0</v>
      </c>
      <c r="R6" s="290">
        <f>KTDN19.2!AK29</f>
        <v>0</v>
      </c>
      <c r="S6" s="294">
        <f>KTDN19.1!AL28</f>
        <v>0</v>
      </c>
      <c r="T6" s="283">
        <v>2</v>
      </c>
      <c r="U6" s="281" t="s">
        <v>2552</v>
      </c>
      <c r="V6" s="283">
        <v>25</v>
      </c>
      <c r="W6" s="286">
        <f>THUD19.2!AJ32</f>
        <v>2</v>
      </c>
      <c r="X6" s="290">
        <f>THUD19.2!AK32</f>
        <v>0</v>
      </c>
      <c r="Y6" s="294">
        <f>THUD19.2!AL32</f>
        <v>7</v>
      </c>
    </row>
    <row r="7" spans="2:25" s="275" customFormat="1" ht="20.25" customHeight="1">
      <c r="B7" s="272">
        <v>3</v>
      </c>
      <c r="C7" s="273" t="s">
        <v>2538</v>
      </c>
      <c r="D7" s="276">
        <v>29</v>
      </c>
      <c r="E7" s="286">
        <f>'CKĐL 19.1'!AJ33</f>
        <v>2</v>
      </c>
      <c r="F7" s="290">
        <f>'CKĐL 19.1'!AK33</f>
        <v>0</v>
      </c>
      <c r="G7" s="294">
        <f>'CKĐL 19.1'!AL33</f>
        <v>0</v>
      </c>
      <c r="H7" s="283">
        <v>3</v>
      </c>
      <c r="I7" s="281" t="s">
        <v>2539</v>
      </c>
      <c r="J7" s="190">
        <v>28</v>
      </c>
      <c r="K7" s="286">
        <f>ĐCN19!AJ35</f>
        <v>1</v>
      </c>
      <c r="L7" s="290">
        <f>ĐCN19!AK35</f>
        <v>17</v>
      </c>
      <c r="M7" s="294">
        <f>ĐCN19!AL35</f>
        <v>0</v>
      </c>
      <c r="N7" s="283">
        <v>3</v>
      </c>
      <c r="O7" s="328" t="s">
        <v>2562</v>
      </c>
      <c r="P7" s="190">
        <v>25</v>
      </c>
      <c r="Q7" s="286">
        <f>LGT19.1!AJ31</f>
        <v>9</v>
      </c>
      <c r="R7" s="290">
        <f>LGT19.1!AK31</f>
        <v>0</v>
      </c>
      <c r="S7" s="294">
        <f>LGT19.1!AL31</f>
        <v>0</v>
      </c>
      <c r="T7" s="283">
        <v>3</v>
      </c>
      <c r="U7" s="281" t="s">
        <v>2556</v>
      </c>
      <c r="V7" s="190">
        <v>27</v>
      </c>
      <c r="W7" s="287">
        <f>THUD19.3!AJ33</f>
        <v>24</v>
      </c>
      <c r="X7" s="291">
        <f>THUD19.3!AK33</f>
        <v>0</v>
      </c>
      <c r="Y7" s="295">
        <f>THUD19.3!AL33</f>
        <v>1</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1</v>
      </c>
      <c r="M8" s="294">
        <f>TKTT19!AL26</f>
        <v>0</v>
      </c>
      <c r="N8" s="283">
        <v>4</v>
      </c>
      <c r="O8" s="328" t="s">
        <v>2566</v>
      </c>
      <c r="P8" s="190">
        <v>25</v>
      </c>
      <c r="Q8" s="286">
        <f>LGT19.2!AJ30</f>
        <v>1</v>
      </c>
      <c r="R8" s="286">
        <f>LGT19.2!AK30</f>
        <v>0</v>
      </c>
      <c r="S8" s="286">
        <f>LGT19.2!AL30</f>
        <v>0</v>
      </c>
      <c r="T8" s="283">
        <v>4</v>
      </c>
      <c r="U8" s="281" t="s">
        <v>2563</v>
      </c>
      <c r="V8" s="190">
        <v>17</v>
      </c>
      <c r="W8" s="286">
        <f>CĐT19!AJ22</f>
        <v>5</v>
      </c>
      <c r="X8" s="290">
        <f>CĐT19!AK22</f>
        <v>0</v>
      </c>
      <c r="Y8" s="294">
        <f>CĐT19!AL22</f>
        <v>0</v>
      </c>
    </row>
    <row r="9" spans="2:25" s="275" customFormat="1" ht="20.25" customHeight="1">
      <c r="B9" s="272">
        <v>5</v>
      </c>
      <c r="C9" s="273" t="s">
        <v>2547</v>
      </c>
      <c r="D9" s="276">
        <v>25</v>
      </c>
      <c r="E9" s="286">
        <f>'CKĐL 19.3'!AJ30</f>
        <v>3</v>
      </c>
      <c r="F9" s="290">
        <f>'CKĐL 19.3'!AK30</f>
        <v>0</v>
      </c>
      <c r="G9" s="294">
        <f>'CKĐL 19.3'!AL30</f>
        <v>0</v>
      </c>
      <c r="H9" s="283">
        <v>5</v>
      </c>
      <c r="I9" s="325" t="s">
        <v>2569</v>
      </c>
      <c r="J9" s="283">
        <v>26</v>
      </c>
      <c r="K9" s="289">
        <f>'ĐCN 20.1'!AJ33</f>
        <v>1</v>
      </c>
      <c r="L9" s="293">
        <f>'ĐCN 20.1'!AK33</f>
        <v>0</v>
      </c>
      <c r="M9" s="297">
        <f>'ĐCN 20.1'!AL33</f>
        <v>3</v>
      </c>
      <c r="N9" s="283">
        <v>5</v>
      </c>
      <c r="O9" s="328" t="s">
        <v>2570</v>
      </c>
      <c r="P9" s="190">
        <v>18</v>
      </c>
      <c r="Q9" s="286">
        <f>TCNH19!AJ23</f>
        <v>0</v>
      </c>
      <c r="R9" s="290">
        <f>TCNH19!AK23</f>
        <v>0</v>
      </c>
      <c r="S9" s="294">
        <f>TCNH19!AL23</f>
        <v>0</v>
      </c>
      <c r="T9" s="283">
        <v>5</v>
      </c>
      <c r="U9" s="281" t="s">
        <v>2567</v>
      </c>
      <c r="V9" s="190">
        <v>27</v>
      </c>
      <c r="W9" s="286">
        <f>TQW19.1!AJ33</f>
        <v>5</v>
      </c>
      <c r="X9" s="290">
        <f>TQW19.1!AK33</f>
        <v>0</v>
      </c>
      <c r="Y9" s="294">
        <f>TQW19.1!AL33</f>
        <v>0</v>
      </c>
    </row>
    <row r="10" spans="2:25" s="275" customFormat="1" ht="20.25" customHeight="1">
      <c r="B10" s="272">
        <v>6</v>
      </c>
      <c r="C10" s="273" t="s">
        <v>2551</v>
      </c>
      <c r="D10" s="276">
        <v>23</v>
      </c>
      <c r="E10" s="286">
        <f>'CKĐL 19.4'!AJ29</f>
        <v>4</v>
      </c>
      <c r="F10" s="290">
        <f>'CKĐL 19.4'!AK29</f>
        <v>4</v>
      </c>
      <c r="G10" s="294">
        <f>'CKĐL 19.4'!AL29</f>
        <v>5</v>
      </c>
      <c r="H10" s="283">
        <v>6</v>
      </c>
      <c r="I10" s="325" t="s">
        <v>2573</v>
      </c>
      <c r="J10" s="283">
        <v>24</v>
      </c>
      <c r="K10" s="289">
        <f>'ĐCN 20.2'!AJ26</f>
        <v>2</v>
      </c>
      <c r="L10" s="293">
        <f>'ĐCN 20.2'!AK26</f>
        <v>5</v>
      </c>
      <c r="M10" s="297">
        <f>'ĐCN 20.2'!AL26</f>
        <v>0</v>
      </c>
      <c r="N10" s="283">
        <v>6</v>
      </c>
      <c r="O10" s="328" t="s">
        <v>2574</v>
      </c>
      <c r="P10" s="190">
        <v>26</v>
      </c>
      <c r="Q10" s="286">
        <f>BHST19!AJ33</f>
        <v>14</v>
      </c>
      <c r="R10" s="290">
        <f>BHST19!AK33</f>
        <v>3</v>
      </c>
      <c r="S10" s="294">
        <f>BHST19!AL33</f>
        <v>0</v>
      </c>
      <c r="T10" s="283">
        <v>6</v>
      </c>
      <c r="U10" s="281" t="s">
        <v>2571</v>
      </c>
      <c r="V10" s="190">
        <v>22</v>
      </c>
      <c r="W10" s="286">
        <f>TQW19.2!AJ29</f>
        <v>3</v>
      </c>
      <c r="X10" s="290">
        <f>TQW19.2!AK29</f>
        <v>0</v>
      </c>
      <c r="Y10" s="294">
        <f>TQW19.2!AL29</f>
        <v>1</v>
      </c>
    </row>
    <row r="11" spans="2:25" s="275" customFormat="1" ht="20.25" customHeight="1">
      <c r="B11" s="272">
        <v>7</v>
      </c>
      <c r="C11" s="274" t="s">
        <v>2531</v>
      </c>
      <c r="D11" s="272">
        <v>21</v>
      </c>
      <c r="E11" s="287">
        <f>CKCT20.1!AJ25</f>
        <v>4</v>
      </c>
      <c r="F11" s="291">
        <f>CKCT20.1!AK25</f>
        <v>0</v>
      </c>
      <c r="G11" s="326">
        <f>CKCT20.1!AL25</f>
        <v>3</v>
      </c>
      <c r="H11" s="283">
        <v>7</v>
      </c>
      <c r="I11" s="325" t="s">
        <v>2577</v>
      </c>
      <c r="J11" s="283">
        <v>20</v>
      </c>
      <c r="K11" s="289">
        <f>TKTT20!AJ21</f>
        <v>0</v>
      </c>
      <c r="L11" s="293">
        <f>TKTT20!AK21</f>
        <v>2</v>
      </c>
      <c r="M11" s="297">
        <f>TKTT20!AL21</f>
        <v>0</v>
      </c>
      <c r="N11" s="283">
        <v>7</v>
      </c>
      <c r="O11" s="328" t="s">
        <v>2578</v>
      </c>
      <c r="P11" s="190">
        <v>19</v>
      </c>
      <c r="Q11" s="286">
        <f>XNK19.1!AJ26</f>
        <v>0</v>
      </c>
      <c r="R11" s="290">
        <f>XNK19.1!AK26</f>
        <v>5</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11</v>
      </c>
      <c r="F12" s="291">
        <f>CKCT20.2!AK29</f>
        <v>3</v>
      </c>
      <c r="G12" s="326">
        <f>CKCT20.2!AL29</f>
        <v>9</v>
      </c>
      <c r="H12" s="283">
        <v>8</v>
      </c>
      <c r="I12" s="325" t="s">
        <v>2580</v>
      </c>
      <c r="J12" s="283">
        <v>33</v>
      </c>
      <c r="K12" s="289">
        <f>TBN20.1!AJ37</f>
        <v>6</v>
      </c>
      <c r="L12" s="293">
        <f>TBN20.1!AK37</f>
        <v>2</v>
      </c>
      <c r="M12" s="297">
        <f>TBN20.1!AL37</f>
        <v>1</v>
      </c>
      <c r="N12" s="283">
        <v>8</v>
      </c>
      <c r="O12" s="328" t="s">
        <v>2581</v>
      </c>
      <c r="P12" s="190">
        <v>19</v>
      </c>
      <c r="Q12" s="286">
        <f>XNK19.2!AJ26</f>
        <v>0</v>
      </c>
      <c r="R12" s="290">
        <f>XNK19.2!AK26</f>
        <v>1</v>
      </c>
      <c r="S12" s="294">
        <f>XNK19.2!AL26</f>
        <v>0</v>
      </c>
      <c r="T12" s="283">
        <v>8</v>
      </c>
      <c r="U12" s="281" t="s">
        <v>2579</v>
      </c>
      <c r="V12" s="190">
        <v>25</v>
      </c>
      <c r="W12" s="286">
        <f>PCMT19!AJ32</f>
        <v>1</v>
      </c>
      <c r="X12" s="290">
        <f>PCMT19!AK32</f>
        <v>2</v>
      </c>
      <c r="Y12" s="294">
        <f>PCMT19!AL32</f>
        <v>1</v>
      </c>
    </row>
    <row r="13" spans="2:25" s="275" customFormat="1" ht="20.25" customHeight="1">
      <c r="B13" s="272">
        <v>9</v>
      </c>
      <c r="C13" s="274" t="s">
        <v>2540</v>
      </c>
      <c r="D13" s="272">
        <v>35</v>
      </c>
      <c r="E13" s="287">
        <f>'CKĐL 20.1'!AJ35</f>
        <v>18</v>
      </c>
      <c r="F13" s="291">
        <f>'CKĐL 20.1'!AK35</f>
        <v>0</v>
      </c>
      <c r="G13" s="326">
        <f>'CKĐL 20.1'!AL35</f>
        <v>3</v>
      </c>
      <c r="H13" s="283">
        <v>9</v>
      </c>
      <c r="I13" s="325" t="s">
        <v>2583</v>
      </c>
      <c r="J13" s="283">
        <v>33</v>
      </c>
      <c r="K13" s="289">
        <f>TBN20.2!AJ36</f>
        <v>5</v>
      </c>
      <c r="L13" s="293">
        <f>TBN20.2!AK36</f>
        <v>4</v>
      </c>
      <c r="M13" s="297">
        <f>TBN20.2!AL36</f>
        <v>2</v>
      </c>
      <c r="N13" s="283">
        <v>9</v>
      </c>
      <c r="O13" s="325" t="s">
        <v>2557</v>
      </c>
      <c r="P13" s="283">
        <v>36</v>
      </c>
      <c r="Q13" s="287">
        <f>BHST20.1!AJ38</f>
        <v>10</v>
      </c>
      <c r="R13" s="291">
        <f>BHST20.1!AK38</f>
        <v>16</v>
      </c>
      <c r="S13" s="295">
        <f>BHST20.1!AL38</f>
        <v>3</v>
      </c>
      <c r="T13" s="283">
        <v>9</v>
      </c>
      <c r="U13" s="325" t="s">
        <v>2582</v>
      </c>
      <c r="V13" s="283">
        <v>36</v>
      </c>
      <c r="W13" s="287">
        <f>'THUD 20.2'!AJ42</f>
        <v>8</v>
      </c>
      <c r="X13" s="291">
        <f>'THUD 20.2'!AK42</f>
        <v>4</v>
      </c>
      <c r="Y13" s="295">
        <f>'THUD 20.2'!AL42</f>
        <v>0</v>
      </c>
    </row>
    <row r="14" spans="2:25" s="275" customFormat="1" ht="20.25" customHeight="1">
      <c r="B14" s="272">
        <v>10</v>
      </c>
      <c r="C14" s="274" t="s">
        <v>2544</v>
      </c>
      <c r="D14" s="272">
        <v>33</v>
      </c>
      <c r="E14" s="287">
        <f>CKĐL20.2!AJ37</f>
        <v>32</v>
      </c>
      <c r="F14" s="291">
        <f>CKĐL20.2!AK37</f>
        <v>1</v>
      </c>
      <c r="G14" s="326">
        <f>CKĐL20.2!AL37</f>
        <v>1</v>
      </c>
      <c r="H14" s="283">
        <v>10</v>
      </c>
      <c r="I14" s="325" t="s">
        <v>2533</v>
      </c>
      <c r="J14" s="283">
        <v>36</v>
      </c>
      <c r="K14" s="289">
        <f>TBN20.3!AJ40</f>
        <v>15</v>
      </c>
      <c r="L14" s="293">
        <f>TBN20.3!AK40</f>
        <v>1</v>
      </c>
      <c r="M14" s="297">
        <f>TBN20.3!AL40</f>
        <v>0</v>
      </c>
      <c r="N14" s="283">
        <v>10</v>
      </c>
      <c r="O14" s="325" t="s">
        <v>2560</v>
      </c>
      <c r="P14" s="283">
        <v>39</v>
      </c>
      <c r="Q14" s="287">
        <f>BHST20.2!AJ42</f>
        <v>13</v>
      </c>
      <c r="R14" s="291">
        <f>BHST20.2!AK42</f>
        <v>1</v>
      </c>
      <c r="S14" s="295">
        <f>BHST20.2!AL42</f>
        <v>2</v>
      </c>
      <c r="T14" s="283">
        <v>10</v>
      </c>
      <c r="U14" s="325" t="s">
        <v>2532</v>
      </c>
      <c r="V14" s="283">
        <v>37</v>
      </c>
      <c r="W14" s="287">
        <f>THUD20.3!AJ40</f>
        <v>11</v>
      </c>
      <c r="X14" s="291">
        <f>THUD20.3!AK40</f>
        <v>0</v>
      </c>
      <c r="Y14" s="295">
        <f>THUD20.3!AL40</f>
        <v>4</v>
      </c>
    </row>
    <row r="15" spans="2:25" s="275" customFormat="1" ht="20.25" customHeight="1">
      <c r="B15" s="272">
        <v>11</v>
      </c>
      <c r="C15" s="274" t="s">
        <v>2549</v>
      </c>
      <c r="D15" s="272">
        <v>28</v>
      </c>
      <c r="E15" s="287">
        <f>'CKĐL 20.3'!AJ35</f>
        <v>13</v>
      </c>
      <c r="F15" s="291">
        <f>'CKĐL 20.3'!AK35</f>
        <v>0</v>
      </c>
      <c r="G15" s="326">
        <f>'CKĐL 20.3'!AL35</f>
        <v>3</v>
      </c>
      <c r="H15" s="283">
        <v>11</v>
      </c>
      <c r="I15" s="325" t="s">
        <v>2537</v>
      </c>
      <c r="J15" s="283">
        <v>25</v>
      </c>
      <c r="K15" s="289">
        <f>CSSD20.1!AJ29</f>
        <v>4</v>
      </c>
      <c r="L15" s="293">
        <f>CSSD20.1!AK29</f>
        <v>7</v>
      </c>
      <c r="M15" s="297">
        <f>CSSD20.1!AL29</f>
        <v>0</v>
      </c>
      <c r="N15" s="283">
        <v>11</v>
      </c>
      <c r="O15" s="325" t="s">
        <v>2564</v>
      </c>
      <c r="P15" s="283">
        <v>24</v>
      </c>
      <c r="Q15" s="287">
        <f>KTDN20.1!AJ28</f>
        <v>8</v>
      </c>
      <c r="R15" s="291">
        <f>KTDN20.1!AK28</f>
        <v>2</v>
      </c>
      <c r="S15" s="295">
        <f>KTDN20.1!AL28</f>
        <v>0</v>
      </c>
      <c r="T15" s="283">
        <v>11</v>
      </c>
      <c r="U15" s="325" t="s">
        <v>2545</v>
      </c>
      <c r="V15" s="283">
        <v>23</v>
      </c>
      <c r="W15" s="287">
        <f>PCMT20!AJ27</f>
        <v>5</v>
      </c>
      <c r="X15" s="291">
        <f>PCMT20!AK27</f>
        <v>0</v>
      </c>
      <c r="Y15" s="295">
        <f>PCMT20!AL27</f>
        <v>3</v>
      </c>
    </row>
    <row r="16" spans="2:25" s="275" customFormat="1" ht="20.25" customHeight="1">
      <c r="B16" s="272">
        <v>12</v>
      </c>
      <c r="C16" s="274" t="s">
        <v>2553</v>
      </c>
      <c r="D16" s="272">
        <v>34</v>
      </c>
      <c r="E16" s="287">
        <f>'CKĐL 20.4'!AJ38</f>
        <v>3</v>
      </c>
      <c r="F16" s="291">
        <f>'CKĐL 20.4'!AK38</f>
        <v>3</v>
      </c>
      <c r="G16" s="326">
        <f>'CKĐL 20.4'!AL38</f>
        <v>12</v>
      </c>
      <c r="H16" s="283">
        <v>12</v>
      </c>
      <c r="I16" s="325" t="s">
        <v>2541</v>
      </c>
      <c r="J16" s="283">
        <v>29</v>
      </c>
      <c r="K16" s="289">
        <f>CSSD20.2!AJ34</f>
        <v>10</v>
      </c>
      <c r="L16" s="293">
        <f>CSSD20.2!AK34</f>
        <v>2</v>
      </c>
      <c r="M16" s="297">
        <f>CSSD20.2!AL34</f>
        <v>0</v>
      </c>
      <c r="N16" s="283">
        <v>12</v>
      </c>
      <c r="O16" s="325" t="s">
        <v>2568</v>
      </c>
      <c r="P16" s="283">
        <v>24</v>
      </c>
      <c r="Q16" s="287">
        <f>KTDN20.2!AJ27</f>
        <v>7</v>
      </c>
      <c r="R16" s="291">
        <f>KTDN20.2!AK27</f>
        <v>2</v>
      </c>
      <c r="S16" s="295">
        <f>KTDN20.2!AL27</f>
        <v>0</v>
      </c>
      <c r="T16" s="283">
        <v>12</v>
      </c>
      <c r="U16" s="325" t="s">
        <v>2550</v>
      </c>
      <c r="V16" s="283">
        <v>32</v>
      </c>
      <c r="W16" s="287">
        <f>'TQW20'!AJ37</f>
        <v>5</v>
      </c>
      <c r="X16" s="291">
        <f>'TQW20'!AK37</f>
        <v>1</v>
      </c>
      <c r="Y16" s="295">
        <f>'TQW20'!AL37</f>
        <v>15</v>
      </c>
    </row>
    <row r="17" spans="1:25" s="275" customFormat="1" ht="21" customHeight="1">
      <c r="B17" s="393" t="s">
        <v>2587</v>
      </c>
      <c r="C17" s="393"/>
      <c r="D17" s="393"/>
      <c r="E17" s="393"/>
      <c r="F17" s="393"/>
      <c r="G17" s="393"/>
      <c r="H17" s="283">
        <v>13</v>
      </c>
      <c r="I17" s="325" t="s">
        <v>2546</v>
      </c>
      <c r="J17" s="283">
        <v>26</v>
      </c>
      <c r="K17" s="289">
        <f>CSSD20.3!AJ37</f>
        <v>5</v>
      </c>
      <c r="L17" s="293">
        <f>CSSD20.3!AK37</f>
        <v>0</v>
      </c>
      <c r="M17" s="297">
        <f>CSSD20.3!AL37</f>
        <v>1</v>
      </c>
      <c r="N17" s="283">
        <v>13</v>
      </c>
      <c r="O17" s="325" t="s">
        <v>2572</v>
      </c>
      <c r="P17" s="283">
        <v>26</v>
      </c>
      <c r="Q17" s="287">
        <f>TCNH20!AJ30</f>
        <v>1</v>
      </c>
      <c r="R17" s="291">
        <f>TCNH20!AK30</f>
        <v>5</v>
      </c>
      <c r="S17" s="295">
        <f>TCNH20!AL30</f>
        <v>5</v>
      </c>
      <c r="T17" s="283">
        <v>13</v>
      </c>
      <c r="U17" s="325" t="s">
        <v>2554</v>
      </c>
      <c r="V17" s="283">
        <v>19</v>
      </c>
      <c r="W17" s="287">
        <f>CĐT20!AJ25</f>
        <v>1</v>
      </c>
      <c r="X17" s="291">
        <f>CĐT20!AK25</f>
        <v>0</v>
      </c>
      <c r="Y17" s="295">
        <f>CĐT20!AL25</f>
        <v>0</v>
      </c>
    </row>
    <row r="18" spans="1:25" s="275" customFormat="1" ht="21" customHeight="1">
      <c r="B18" s="421" t="s">
        <v>2604</v>
      </c>
      <c r="C18" s="422"/>
      <c r="D18" s="422"/>
      <c r="E18" s="422"/>
      <c r="F18" s="411">
        <f>SUM(E5:E16)</f>
        <v>98</v>
      </c>
      <c r="G18" s="412"/>
      <c r="H18" s="418" t="s">
        <v>2590</v>
      </c>
      <c r="I18" s="418"/>
      <c r="J18" s="418"/>
      <c r="K18" s="418"/>
      <c r="L18" s="418"/>
      <c r="M18" s="418"/>
      <c r="N18" s="283">
        <v>14</v>
      </c>
      <c r="O18" s="325" t="s">
        <v>2576</v>
      </c>
      <c r="P18" s="283">
        <v>39</v>
      </c>
      <c r="Q18" s="287">
        <f>'LGT20'!AJ44</f>
        <v>0</v>
      </c>
      <c r="R18" s="291">
        <f>'LGT20'!AK44</f>
        <v>33</v>
      </c>
      <c r="S18" s="295">
        <f>'LGT20'!AL44</f>
        <v>0</v>
      </c>
      <c r="T18" s="283">
        <v>14</v>
      </c>
      <c r="U18" s="325" t="s">
        <v>2558</v>
      </c>
      <c r="V18" s="283">
        <v>33</v>
      </c>
      <c r="W18" s="287">
        <f>'TKĐH 20.1'!AJ38</f>
        <v>3</v>
      </c>
      <c r="X18" s="291">
        <f>'TKĐH 20.1'!AK38</f>
        <v>3</v>
      </c>
      <c r="Y18" s="295">
        <f>'TKĐH 20.1'!AL38</f>
        <v>2</v>
      </c>
    </row>
    <row r="19" spans="1:25" s="275" customFormat="1" ht="21" customHeight="1">
      <c r="B19" s="364" t="str">
        <f>"Tổng HS vắng có phép "&amp;SUM(F5:F16)+SUM(F11:F16)</f>
        <v>Tổng HS vắng có phép 18</v>
      </c>
      <c r="C19" s="365"/>
      <c r="D19" s="365"/>
      <c r="E19" s="365"/>
      <c r="F19" s="365"/>
      <c r="G19" s="366"/>
      <c r="H19" s="409" t="s">
        <v>2604</v>
      </c>
      <c r="I19" s="410"/>
      <c r="J19" s="410"/>
      <c r="K19" s="410"/>
      <c r="L19" s="411">
        <f>SUM(K5:K17)</f>
        <v>57</v>
      </c>
      <c r="M19" s="412"/>
      <c r="N19" s="393" t="s">
        <v>2588</v>
      </c>
      <c r="O19" s="393"/>
      <c r="P19" s="393"/>
      <c r="Q19" s="393"/>
      <c r="R19" s="393"/>
      <c r="S19" s="393"/>
      <c r="T19" s="283">
        <v>15</v>
      </c>
      <c r="U19" s="325" t="s">
        <v>2561</v>
      </c>
      <c r="V19" s="283">
        <v>27</v>
      </c>
      <c r="W19" s="287">
        <f>'TKĐH 20.2'!AJ33</f>
        <v>15</v>
      </c>
      <c r="X19" s="291">
        <f>'TKĐH 20.2'!AK33</f>
        <v>1</v>
      </c>
      <c r="Y19" s="295">
        <f>'TKĐH 20.2'!AL33</f>
        <v>0</v>
      </c>
    </row>
    <row r="20" spans="1:25" s="275" customFormat="1" ht="21" customHeight="1">
      <c r="B20" s="400" t="str">
        <f>"Tổng HS đi học trễ "&amp;SUM(G5:G10)+SUM(G5:G16)</f>
        <v>Tổng HS đi học trễ 41</v>
      </c>
      <c r="C20" s="401"/>
      <c r="D20" s="401"/>
      <c r="E20" s="401"/>
      <c r="F20" s="401"/>
      <c r="G20" s="402"/>
      <c r="H20" s="364" t="str">
        <f>"Tổng HS vắng có phép " &amp;SUM(L5:L17)</f>
        <v>Tổng HS vắng có phép 42</v>
      </c>
      <c r="I20" s="365"/>
      <c r="J20" s="365"/>
      <c r="K20" s="365"/>
      <c r="L20" s="365"/>
      <c r="M20" s="365"/>
      <c r="N20" s="409" t="s">
        <v>2600</v>
      </c>
      <c r="O20" s="410"/>
      <c r="P20" s="410"/>
      <c r="Q20" s="410"/>
      <c r="R20" s="411">
        <f>SUM(Q5:Q18)</f>
        <v>63</v>
      </c>
      <c r="S20" s="412"/>
      <c r="T20" s="283">
        <v>16</v>
      </c>
      <c r="U20" s="325" t="s">
        <v>2565</v>
      </c>
      <c r="V20" s="283">
        <v>30</v>
      </c>
      <c r="W20" s="289">
        <f>TKĐH20.3!AJ33</f>
        <v>10</v>
      </c>
      <c r="X20" s="293">
        <f>TKĐH20.3!AK33</f>
        <v>1</v>
      </c>
      <c r="Y20" s="297">
        <f>TKĐH20.3!AL33</f>
        <v>3</v>
      </c>
    </row>
    <row r="21" spans="1:25" s="277" customFormat="1" ht="19.5">
      <c r="H21" s="419" t="str">
        <f>"Tổng HS đi học trễ " &amp;SUM(M5:M17)</f>
        <v>Tổng HS đi học trễ 10</v>
      </c>
      <c r="I21" s="420"/>
      <c r="J21" s="420"/>
      <c r="K21" s="420"/>
      <c r="L21" s="420"/>
      <c r="M21" s="420"/>
      <c r="N21" s="398" t="str">
        <f>"Tổng HS vắng có phép "&amp;SUM(R5:R18)</f>
        <v>Tổng HS vắng có phép 68</v>
      </c>
      <c r="O21" s="398"/>
      <c r="P21" s="398"/>
      <c r="Q21" s="398"/>
      <c r="R21" s="398"/>
      <c r="S21" s="398"/>
      <c r="T21" s="418" t="s">
        <v>2589</v>
      </c>
      <c r="U21" s="418"/>
      <c r="V21" s="418"/>
      <c r="W21" s="418"/>
      <c r="X21" s="418"/>
      <c r="Y21" s="418"/>
    </row>
    <row r="22" spans="1:25" s="300" customFormat="1" ht="24.75" customHeight="1">
      <c r="A22" s="406" t="s">
        <v>2602</v>
      </c>
      <c r="B22" s="406"/>
      <c r="C22" s="406"/>
      <c r="D22" s="406"/>
      <c r="E22" s="406"/>
      <c r="F22" s="406"/>
      <c r="G22" s="406"/>
      <c r="H22" s="406"/>
      <c r="I22" s="406"/>
      <c r="J22" s="406"/>
      <c r="K22" s="406"/>
      <c r="L22" s="407">
        <f>SUM(E5:E16)+SUM(K5:K17)+SUM(Q5:Q18)+SUM(W5:W20)</f>
        <v>316</v>
      </c>
      <c r="M22" s="407"/>
      <c r="N22" s="399" t="str">
        <f>"Tổng HS đi học trễ "&amp;SUM(S5:S18)</f>
        <v>Tổng HS đi học trễ 10</v>
      </c>
      <c r="O22" s="399"/>
      <c r="P22" s="399"/>
      <c r="Q22" s="399"/>
      <c r="R22" s="399"/>
      <c r="S22" s="399"/>
      <c r="T22" s="409" t="s">
        <v>2600</v>
      </c>
      <c r="U22" s="410"/>
      <c r="V22" s="410"/>
      <c r="W22" s="410"/>
      <c r="X22" s="411">
        <f>SUM(W5:W20)</f>
        <v>98</v>
      </c>
      <c r="Y22" s="412"/>
    </row>
    <row r="23" spans="1:25" ht="24.75" customHeight="1">
      <c r="C23" s="413" t="s">
        <v>2601</v>
      </c>
      <c r="D23" s="414"/>
      <c r="E23" s="414"/>
      <c r="F23" s="414"/>
      <c r="G23" s="414"/>
      <c r="H23" s="414"/>
      <c r="I23" s="414"/>
      <c r="J23" s="414"/>
      <c r="K23" s="414"/>
      <c r="L23" s="414"/>
      <c r="M23" s="414"/>
      <c r="N23" s="414"/>
      <c r="O23" s="408">
        <f>SUM(F5:F16)+SUM(L5:L17)+SUM(R5:R18)+SUM(X5:X20)</f>
        <v>133</v>
      </c>
      <c r="P23" s="408"/>
      <c r="Q23" s="415"/>
      <c r="R23" s="415"/>
      <c r="S23" s="416"/>
      <c r="T23" s="364" t="str">
        <f>"Tổng HS vắng có phép "&amp; SUM(X5:X20)</f>
        <v>Tổng HS vắng có phép 12</v>
      </c>
      <c r="U23" s="365"/>
      <c r="V23" s="365"/>
      <c r="W23" s="365"/>
      <c r="X23" s="365"/>
      <c r="Y23" s="366"/>
    </row>
    <row r="24" spans="1:25" ht="24.75" customHeight="1">
      <c r="A24" s="331"/>
      <c r="B24" s="331"/>
      <c r="C24" s="330"/>
      <c r="E24" s="405" t="s">
        <v>2603</v>
      </c>
      <c r="F24" s="405"/>
      <c r="G24" s="405"/>
      <c r="H24" s="405"/>
      <c r="I24" s="405"/>
      <c r="J24" s="405"/>
      <c r="K24" s="405"/>
      <c r="L24" s="405"/>
      <c r="M24" s="405"/>
      <c r="N24" s="405"/>
      <c r="O24" s="405"/>
      <c r="P24" s="403">
        <f>SUM(G5:G16)+SUM(M5:M17)+SUM(S5:S18)+SUM(Y5:Y20)</f>
        <v>102</v>
      </c>
      <c r="Q24" s="403"/>
      <c r="R24" s="403"/>
      <c r="S24" s="404"/>
      <c r="T24" s="400" t="str">
        <f>"Tổng HS đi học trễ "&amp; SUM(Y5:Y20)</f>
        <v>Tổng HS đi học trễ 46</v>
      </c>
      <c r="U24" s="401"/>
      <c r="V24" s="401"/>
      <c r="W24" s="401"/>
      <c r="X24" s="401"/>
      <c r="Y24" s="402"/>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tabSelected="1" zoomScaleNormal="100" workbookViewId="0">
      <selection activeCell="L19" sqref="L19"/>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940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t="s">
        <v>6</v>
      </c>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t="s">
        <v>6</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t="s">
        <v>7</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t="s">
        <v>6</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t="s">
        <v>7</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37" t="s">
        <v>10</v>
      </c>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17">
        <f>SUM(AJ7:AJ26)</f>
        <v>7</v>
      </c>
      <c r="AK27" s="17">
        <f>SUM(AK7:AK26)</f>
        <v>2</v>
      </c>
      <c r="AL27" s="17">
        <f>SUM(AL7:AL26)</f>
        <v>0</v>
      </c>
      <c r="AM27" s="22"/>
      <c r="AN27" s="22"/>
      <c r="AO27" s="22"/>
    </row>
    <row r="28" spans="1:41"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workbookViewId="0">
      <selection activeCell="J19" sqref="J19"/>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982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154" customFormat="1" ht="21" customHeight="1">
      <c r="A10" s="155">
        <v>4</v>
      </c>
      <c r="B10" s="106" t="s">
        <v>990</v>
      </c>
      <c r="C10" s="107" t="s">
        <v>991</v>
      </c>
      <c r="D10" s="156" t="s">
        <v>992</v>
      </c>
      <c r="E10" s="96"/>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0</v>
      </c>
    </row>
    <row r="11" spans="1:38" s="154" customFormat="1" ht="21" customHeight="1">
      <c r="A11" s="155">
        <v>5</v>
      </c>
      <c r="B11" s="106" t="s">
        <v>993</v>
      </c>
      <c r="C11" s="107" t="s">
        <v>327</v>
      </c>
      <c r="D11" s="156" t="s">
        <v>136</v>
      </c>
      <c r="E11" s="96"/>
      <c r="F11" s="110"/>
      <c r="G11" s="110"/>
      <c r="H11" s="110" t="s">
        <v>8</v>
      </c>
      <c r="I11" s="110"/>
      <c r="J11" s="110" t="s">
        <v>8</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2</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0</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50" t="s">
        <v>2655</v>
      </c>
      <c r="N14" s="451"/>
      <c r="O14" s="451"/>
      <c r="P14" s="451"/>
      <c r="Q14" s="451"/>
      <c r="R14" s="451"/>
      <c r="S14" s="451"/>
      <c r="T14" s="451"/>
      <c r="U14" s="451"/>
      <c r="V14" s="451"/>
      <c r="W14" s="451"/>
      <c r="X14" s="451"/>
      <c r="Y14" s="451"/>
      <c r="Z14" s="451"/>
      <c r="AA14" s="451"/>
      <c r="AB14" s="451"/>
      <c r="AC14" s="451"/>
      <c r="AD14" s="451"/>
      <c r="AE14" s="451"/>
      <c r="AF14" s="451"/>
      <c r="AG14" s="451"/>
      <c r="AH14" s="451"/>
      <c r="AI14" s="452"/>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0</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t="s">
        <v>7</v>
      </c>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1</v>
      </c>
      <c r="AL18" s="334">
        <f t="shared" si="4"/>
        <v>0</v>
      </c>
    </row>
    <row r="19" spans="1:41" s="154" customFormat="1" ht="21" customHeight="1">
      <c r="A19" s="155">
        <v>13</v>
      </c>
      <c r="B19" s="106" t="s">
        <v>1007</v>
      </c>
      <c r="C19" s="107" t="s">
        <v>1008</v>
      </c>
      <c r="D19" s="156" t="s">
        <v>78</v>
      </c>
      <c r="E19" s="110"/>
      <c r="F19" s="110"/>
      <c r="G19" s="110"/>
      <c r="H19" s="110"/>
      <c r="I19" s="110"/>
      <c r="J19" s="110" t="s">
        <v>8</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0</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t="s">
        <v>7</v>
      </c>
      <c r="J23" s="110" t="s">
        <v>6</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1</v>
      </c>
      <c r="AK23" s="308">
        <f t="shared" si="3"/>
        <v>1</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t="s">
        <v>7</v>
      </c>
      <c r="J25" s="110" t="s">
        <v>7</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0</v>
      </c>
      <c r="AK25" s="308">
        <f t="shared" si="3"/>
        <v>3</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t="s">
        <v>8</v>
      </c>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1</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7">
        <f>SUM(AJ7:AJ29)</f>
        <v>1</v>
      </c>
      <c r="AK30" s="17">
        <f>SUM(AK7:AK29)</f>
        <v>5</v>
      </c>
      <c r="AL30" s="17">
        <f>SUM(AL7:AL29)</f>
        <v>5</v>
      </c>
      <c r="AM30" s="153"/>
      <c r="AN30" s="153"/>
      <c r="AO30" s="153"/>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7" zoomScaleNormal="100" workbookViewId="0">
      <selection activeCell="K43" sqref="K43"/>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5">
      <c r="A3" s="434" t="s">
        <v>1031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t="s">
        <v>7</v>
      </c>
      <c r="J11" s="97" t="s">
        <v>7</v>
      </c>
      <c r="K11" s="97" t="s">
        <v>7</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4</v>
      </c>
      <c r="AL11" s="308">
        <f t="shared" si="4"/>
        <v>0</v>
      </c>
    </row>
    <row r="12" spans="1:39" s="31" customFormat="1" ht="23.1" customHeight="1">
      <c r="A12" s="161">
        <v>6</v>
      </c>
      <c r="B12" s="77" t="s">
        <v>1042</v>
      </c>
      <c r="C12" s="78" t="s">
        <v>205</v>
      </c>
      <c r="D12" s="3" t="s">
        <v>92</v>
      </c>
      <c r="E12" s="97"/>
      <c r="F12" s="97"/>
      <c r="G12" s="97"/>
      <c r="H12" s="97" t="s">
        <v>7</v>
      </c>
      <c r="I12" s="97" t="s">
        <v>7</v>
      </c>
      <c r="J12" s="97" t="s">
        <v>7</v>
      </c>
      <c r="K12" s="97" t="s">
        <v>7</v>
      </c>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4</v>
      </c>
      <c r="AL12" s="308">
        <f t="shared" si="4"/>
        <v>0</v>
      </c>
    </row>
    <row r="13" spans="1:39" s="23" customFormat="1" ht="23.1" customHeight="1">
      <c r="A13" s="155">
        <v>7</v>
      </c>
      <c r="B13" s="77" t="s">
        <v>1043</v>
      </c>
      <c r="C13" s="78" t="s">
        <v>1044</v>
      </c>
      <c r="D13" s="3" t="s">
        <v>1045</v>
      </c>
      <c r="E13" s="97"/>
      <c r="F13" s="97"/>
      <c r="G13" s="97"/>
      <c r="H13" s="97" t="s">
        <v>7</v>
      </c>
      <c r="I13" s="97"/>
      <c r="J13" s="97" t="s">
        <v>7</v>
      </c>
      <c r="K13" s="97" t="s">
        <v>7</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3</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t="s">
        <v>7</v>
      </c>
      <c r="J23" s="98" t="s">
        <v>7</v>
      </c>
      <c r="K23" s="98" t="s">
        <v>7</v>
      </c>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3</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t="s">
        <v>7</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1</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t="s">
        <v>7</v>
      </c>
      <c r="K31" s="97" t="s">
        <v>7</v>
      </c>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3</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t="s">
        <v>7</v>
      </c>
      <c r="K33" s="97" t="s">
        <v>7</v>
      </c>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3</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t="s">
        <v>7</v>
      </c>
      <c r="J37" s="97" t="s">
        <v>7</v>
      </c>
      <c r="K37" s="97" t="s">
        <v>7</v>
      </c>
      <c r="L37" s="84"/>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4</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t="s">
        <v>7</v>
      </c>
      <c r="K39" s="97" t="s">
        <v>7</v>
      </c>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3</v>
      </c>
      <c r="AL39" s="308">
        <f t="shared" si="4"/>
        <v>0</v>
      </c>
    </row>
    <row r="40" spans="1:41" s="23" customFormat="1" ht="23.1" customHeight="1">
      <c r="A40" s="161">
        <v>34</v>
      </c>
      <c r="B40" s="77" t="s">
        <v>1089</v>
      </c>
      <c r="C40" s="78" t="s">
        <v>1090</v>
      </c>
      <c r="D40" s="3" t="s">
        <v>72</v>
      </c>
      <c r="E40" s="96"/>
      <c r="F40" s="97"/>
      <c r="G40" s="97"/>
      <c r="H40" s="97" t="s">
        <v>7</v>
      </c>
      <c r="I40" s="97" t="s">
        <v>7</v>
      </c>
      <c r="J40" s="97" t="s">
        <v>7</v>
      </c>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3</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t="s">
        <v>7</v>
      </c>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1</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9" t="s">
        <v>10</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312">
        <f>SUM(AJ7:AJ43)</f>
        <v>0</v>
      </c>
      <c r="AK44" s="279">
        <f>SUM(AK7:AK43)</f>
        <v>33</v>
      </c>
      <c r="AL44" s="279">
        <f>SUM(AL7:AL43)</f>
        <v>0</v>
      </c>
      <c r="AM44" s="22"/>
      <c r="AN44" s="22"/>
      <c r="AO44" s="22"/>
    </row>
    <row r="45" spans="1:41" s="23" customFormat="1" ht="21" customHeight="1">
      <c r="A45" s="438" t="s">
        <v>2598</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10"/>
      <c r="AN45" s="310"/>
    </row>
    <row r="46" spans="1:41">
      <c r="C46" s="441"/>
      <c r="D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E47" s="441"/>
      <c r="F47" s="441"/>
      <c r="G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41"/>
      <c r="D48" s="441"/>
      <c r="E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6" zoomScaleNormal="100" workbookViewId="0">
      <selection activeCell="K30" sqref="K30"/>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1097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68">
        <v>1</v>
      </c>
      <c r="B7" s="145" t="s">
        <v>1099</v>
      </c>
      <c r="C7" s="2" t="s">
        <v>1100</v>
      </c>
      <c r="D7" s="3" t="s">
        <v>1101</v>
      </c>
      <c r="E7" s="146"/>
      <c r="F7" s="94"/>
      <c r="G7" s="94"/>
      <c r="H7" s="94"/>
      <c r="I7" s="93"/>
      <c r="J7" s="94" t="s">
        <v>7</v>
      </c>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t="s">
        <v>7</v>
      </c>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1</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t="s">
        <v>7</v>
      </c>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t="s">
        <v>7</v>
      </c>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1</v>
      </c>
      <c r="AL16" s="334">
        <f t="shared" si="4"/>
        <v>1</v>
      </c>
    </row>
    <row r="17" spans="1:38" s="23" customFormat="1">
      <c r="A17" s="168">
        <v>11</v>
      </c>
      <c r="B17" s="145" t="s">
        <v>1123</v>
      </c>
      <c r="C17" s="2" t="s">
        <v>1124</v>
      </c>
      <c r="D17" s="3" t="s">
        <v>122</v>
      </c>
      <c r="E17" s="94"/>
      <c r="F17" s="94"/>
      <c r="G17" s="94"/>
      <c r="H17" s="94"/>
      <c r="I17" s="93"/>
      <c r="J17" s="94"/>
      <c r="K17" s="94" t="s">
        <v>7</v>
      </c>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1</v>
      </c>
      <c r="AL17" s="334">
        <f t="shared" si="4"/>
        <v>0</v>
      </c>
    </row>
    <row r="18" spans="1:38" s="23" customFormat="1">
      <c r="A18" s="168">
        <v>12</v>
      </c>
      <c r="B18" s="145" t="s">
        <v>1125</v>
      </c>
      <c r="C18" s="2" t="s">
        <v>1126</v>
      </c>
      <c r="D18" s="3" t="s">
        <v>642</v>
      </c>
      <c r="E18" s="94"/>
      <c r="F18" s="94"/>
      <c r="G18" s="94"/>
      <c r="H18" s="94"/>
      <c r="I18" s="93"/>
      <c r="J18" s="94" t="s">
        <v>7</v>
      </c>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t="s">
        <v>7</v>
      </c>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1</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t="s">
        <v>6</v>
      </c>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1</v>
      </c>
      <c r="AK23" s="308">
        <f t="shared" si="3"/>
        <v>0</v>
      </c>
      <c r="AL23" s="334">
        <f t="shared" si="4"/>
        <v>0</v>
      </c>
    </row>
    <row r="24" spans="1:38" s="141" customFormat="1">
      <c r="A24" s="169">
        <v>18</v>
      </c>
      <c r="B24" s="145" t="s">
        <v>913</v>
      </c>
      <c r="C24" s="2" t="s">
        <v>64</v>
      </c>
      <c r="D24" s="3" t="s">
        <v>9</v>
      </c>
      <c r="E24" s="94"/>
      <c r="F24" s="94"/>
      <c r="G24" s="94"/>
      <c r="H24" s="94"/>
      <c r="I24" s="93"/>
      <c r="J24" s="94"/>
      <c r="K24" s="94"/>
      <c r="L24" s="94"/>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0</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t="s">
        <v>6</v>
      </c>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1</v>
      </c>
      <c r="AK26" s="308">
        <f t="shared" si="3"/>
        <v>0</v>
      </c>
      <c r="AL26" s="334">
        <f t="shared" si="4"/>
        <v>0</v>
      </c>
    </row>
    <row r="27" spans="1:38" s="23" customFormat="1">
      <c r="A27" s="168">
        <v>21</v>
      </c>
      <c r="B27" s="145" t="s">
        <v>917</v>
      </c>
      <c r="C27" s="2" t="s">
        <v>918</v>
      </c>
      <c r="D27" s="3" t="s">
        <v>109</v>
      </c>
      <c r="E27" s="94"/>
      <c r="F27" s="94"/>
      <c r="G27" s="94"/>
      <c r="H27" s="94"/>
      <c r="I27" s="93"/>
      <c r="J27" s="94" t="s">
        <v>7</v>
      </c>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1</v>
      </c>
      <c r="AL27" s="334">
        <f t="shared" si="4"/>
        <v>0</v>
      </c>
    </row>
    <row r="28" spans="1:38" s="23" customFormat="1">
      <c r="A28" s="168">
        <v>22</v>
      </c>
      <c r="B28" s="145" t="s">
        <v>919</v>
      </c>
      <c r="C28" s="2" t="s">
        <v>920</v>
      </c>
      <c r="D28" s="3" t="s">
        <v>889</v>
      </c>
      <c r="E28" s="94"/>
      <c r="F28" s="94"/>
      <c r="G28" s="94"/>
      <c r="H28" s="94" t="s">
        <v>8</v>
      </c>
      <c r="I28" s="93"/>
      <c r="J28" s="94"/>
      <c r="K28" s="94" t="s">
        <v>7</v>
      </c>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1</v>
      </c>
      <c r="AL28" s="334">
        <f t="shared" si="4"/>
        <v>1</v>
      </c>
    </row>
    <row r="29" spans="1:38" s="23" customFormat="1">
      <c r="A29" s="168">
        <v>23</v>
      </c>
      <c r="B29" s="145" t="s">
        <v>921</v>
      </c>
      <c r="C29" s="2" t="s">
        <v>922</v>
      </c>
      <c r="D29" s="3" t="s">
        <v>672</v>
      </c>
      <c r="E29" s="146"/>
      <c r="F29" s="94"/>
      <c r="G29" s="94"/>
      <c r="H29" s="94" t="s">
        <v>7</v>
      </c>
      <c r="I29" s="93"/>
      <c r="J29" s="94" t="s">
        <v>7</v>
      </c>
      <c r="K29" s="94" t="s">
        <v>6</v>
      </c>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1</v>
      </c>
      <c r="AK29" s="308">
        <f t="shared" si="3"/>
        <v>2</v>
      </c>
      <c r="AL29" s="334">
        <f t="shared" si="4"/>
        <v>0</v>
      </c>
    </row>
    <row r="30" spans="1:38" s="23" customFormat="1">
      <c r="A30" s="168">
        <v>24</v>
      </c>
      <c r="B30" s="145" t="s">
        <v>923</v>
      </c>
      <c r="C30" s="2" t="s">
        <v>924</v>
      </c>
      <c r="D30" s="3" t="s">
        <v>66</v>
      </c>
      <c r="E30" s="146"/>
      <c r="F30" s="94"/>
      <c r="G30" s="94"/>
      <c r="H30" s="94" t="s">
        <v>2659</v>
      </c>
      <c r="I30" s="93"/>
      <c r="J30" s="94"/>
      <c r="K30" s="94"/>
      <c r="L30" s="94"/>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2</v>
      </c>
      <c r="AK30" s="308">
        <f t="shared" si="3"/>
        <v>0</v>
      </c>
      <c r="AL30" s="334">
        <f t="shared" si="4"/>
        <v>0</v>
      </c>
    </row>
    <row r="31" spans="1:38" s="23" customFormat="1">
      <c r="A31" s="168">
        <v>25</v>
      </c>
      <c r="B31" s="145" t="s">
        <v>925</v>
      </c>
      <c r="C31" s="2" t="s">
        <v>926</v>
      </c>
      <c r="D31" s="3" t="s">
        <v>896</v>
      </c>
      <c r="E31" s="146"/>
      <c r="F31" s="94"/>
      <c r="G31" s="94"/>
      <c r="H31" s="94" t="s">
        <v>2659</v>
      </c>
      <c r="I31" s="93"/>
      <c r="J31" s="94" t="s">
        <v>6</v>
      </c>
      <c r="K31" s="94" t="s">
        <v>6</v>
      </c>
      <c r="L31" s="94"/>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4</v>
      </c>
      <c r="AK31" s="308">
        <f t="shared" si="3"/>
        <v>0</v>
      </c>
      <c r="AL31" s="334">
        <f t="shared" si="4"/>
        <v>0</v>
      </c>
    </row>
    <row r="32" spans="1:38" s="23" customFormat="1">
      <c r="A32" s="168">
        <v>26</v>
      </c>
      <c r="B32" s="145" t="s">
        <v>927</v>
      </c>
      <c r="C32" s="2" t="s">
        <v>928</v>
      </c>
      <c r="D32" s="3" t="s">
        <v>899</v>
      </c>
      <c r="E32" s="146"/>
      <c r="F32" s="94"/>
      <c r="G32" s="94"/>
      <c r="H32" s="94"/>
      <c r="I32" s="93"/>
      <c r="J32" s="94" t="s">
        <v>7</v>
      </c>
      <c r="K32" s="94" t="s">
        <v>7</v>
      </c>
      <c r="L32" s="94"/>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0</v>
      </c>
      <c r="AK32" s="308">
        <f t="shared" si="3"/>
        <v>2</v>
      </c>
      <c r="AL32" s="334">
        <f t="shared" si="4"/>
        <v>0</v>
      </c>
    </row>
    <row r="33" spans="1:41" s="23" customFormat="1">
      <c r="A33" s="168">
        <v>27</v>
      </c>
      <c r="B33" s="145" t="s">
        <v>929</v>
      </c>
      <c r="C33" s="2" t="s">
        <v>930</v>
      </c>
      <c r="D33" s="3" t="s">
        <v>931</v>
      </c>
      <c r="E33" s="146"/>
      <c r="F33" s="94"/>
      <c r="G33" s="94"/>
      <c r="H33" s="94"/>
      <c r="I33" s="93"/>
      <c r="J33" s="94" t="s">
        <v>7</v>
      </c>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t="s">
        <v>7</v>
      </c>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1</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t="s">
        <v>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1</v>
      </c>
      <c r="AL36" s="334">
        <f t="shared" si="4"/>
        <v>0</v>
      </c>
    </row>
    <row r="37" spans="1:41" s="23" customFormat="1" ht="21" customHeight="1">
      <c r="A37" s="168">
        <v>31</v>
      </c>
      <c r="B37" s="145" t="s">
        <v>938</v>
      </c>
      <c r="C37" s="2" t="s">
        <v>939</v>
      </c>
      <c r="D37" s="3" t="s">
        <v>90</v>
      </c>
      <c r="E37" s="146"/>
      <c r="F37" s="94"/>
      <c r="G37" s="94"/>
      <c r="H37" s="94"/>
      <c r="I37" s="94"/>
      <c r="J37" s="94"/>
      <c r="K37" s="94" t="s">
        <v>6</v>
      </c>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1</v>
      </c>
      <c r="AK37" s="308">
        <f t="shared" si="3"/>
        <v>0</v>
      </c>
      <c r="AL37" s="334">
        <f t="shared" si="4"/>
        <v>0</v>
      </c>
    </row>
    <row r="38" spans="1:41" s="23" customFormat="1" ht="21" customHeight="1">
      <c r="A38" s="437" t="s">
        <v>10</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17">
        <f>SUM(AJ7:AJ37)</f>
        <v>10</v>
      </c>
      <c r="AK38" s="17">
        <f>SUM(AK7:AK37)</f>
        <v>16</v>
      </c>
      <c r="AL38" s="17">
        <f>SUM(AL7:AL37)</f>
        <v>3</v>
      </c>
      <c r="AM38" s="22"/>
      <c r="AN38" s="22"/>
      <c r="AO38" s="22"/>
    </row>
    <row r="39" spans="1:41"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A6" zoomScaleNormal="100" workbookViewId="0">
      <selection activeCell="K9" sqref="K9"/>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1133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t="s">
        <v>6</v>
      </c>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1</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t="s">
        <v>8</v>
      </c>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1</v>
      </c>
    </row>
    <row r="11" spans="1:38" s="23" customFormat="1" ht="23.1" customHeight="1">
      <c r="A11" s="340">
        <v>5</v>
      </c>
      <c r="B11" s="341" t="s">
        <v>1142</v>
      </c>
      <c r="C11" s="342" t="s">
        <v>121</v>
      </c>
      <c r="D11" s="343" t="s">
        <v>117</v>
      </c>
      <c r="E11" s="131"/>
      <c r="F11" s="178"/>
      <c r="G11" s="132"/>
      <c r="H11" s="132"/>
      <c r="I11" s="178" t="s">
        <v>7</v>
      </c>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1</v>
      </c>
      <c r="AL11" s="334">
        <f t="shared" si="4"/>
        <v>0</v>
      </c>
    </row>
    <row r="12" spans="1:38" s="23" customFormat="1" ht="23.1" customHeight="1">
      <c r="A12" s="340">
        <v>6</v>
      </c>
      <c r="B12" s="341" t="s">
        <v>1143</v>
      </c>
      <c r="C12" s="342" t="s">
        <v>926</v>
      </c>
      <c r="D12" s="343" t="s">
        <v>117</v>
      </c>
      <c r="E12" s="132"/>
      <c r="F12" s="178"/>
      <c r="G12" s="132"/>
      <c r="H12" s="132"/>
      <c r="I12" s="178" t="s">
        <v>6</v>
      </c>
      <c r="J12" s="132" t="s">
        <v>2659</v>
      </c>
      <c r="K12" s="132" t="s">
        <v>6</v>
      </c>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4</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t="s">
        <v>6</v>
      </c>
      <c r="J26" s="132" t="s">
        <v>2659</v>
      </c>
      <c r="K26" s="132" t="s">
        <v>6</v>
      </c>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4</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t="s">
        <v>6</v>
      </c>
      <c r="J33" s="132" t="s">
        <v>6</v>
      </c>
      <c r="K33" s="132" t="s">
        <v>6</v>
      </c>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3</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t="s">
        <v>6</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1</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t="s">
        <v>8</v>
      </c>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1</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SUM(AJ7:AJ41)</f>
        <v>13</v>
      </c>
      <c r="AK42" s="17">
        <f>SUM(AK7:AK41)</f>
        <v>1</v>
      </c>
      <c r="AL42" s="17">
        <f>SUM(AL7:AL41)</f>
        <v>2</v>
      </c>
      <c r="AM42" s="22"/>
    </row>
    <row r="43" spans="1:39" s="23" customFormat="1" ht="23.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41"/>
      <c r="D46" s="441"/>
      <c r="E46" s="441"/>
      <c r="F46" s="441"/>
      <c r="G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E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41"/>
      <c r="D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election activeCell="V5" sqref="V5:X5"/>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1195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37" t="s">
        <v>10</v>
      </c>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17">
        <f>SUM(AJ7:AJ27)</f>
        <v>0</v>
      </c>
      <c r="AK28" s="17">
        <f>SUM(AK7:AK27)</f>
        <v>0</v>
      </c>
      <c r="AL28" s="17">
        <f>SUM(AL7:AL27)</f>
        <v>0</v>
      </c>
      <c r="AM28" s="22"/>
    </row>
    <row r="29" spans="1:39"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1:39">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1239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0</v>
      </c>
      <c r="AK29" s="17">
        <f>SUM(AK7:AK28)</f>
        <v>0</v>
      </c>
      <c r="AL29" s="17">
        <f>SUM(AL7:AL28)</f>
        <v>0</v>
      </c>
      <c r="AM29" s="22"/>
    </row>
    <row r="30" spans="1:39"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L15" sqref="L15"/>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1284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35"/>
      <c r="AN19" s="436"/>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37" t="s">
        <v>10</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17">
        <f>SUM(AJ7:AJ22)</f>
        <v>0</v>
      </c>
      <c r="AK23" s="17">
        <f>SUM(AK7:AK22)</f>
        <v>0</v>
      </c>
      <c r="AL23" s="17">
        <f>SUM(AL7:AL22)</f>
        <v>0</v>
      </c>
    </row>
    <row r="24" spans="1:41">
      <c r="A24" s="438" t="s">
        <v>2598</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row>
    <row r="25" spans="1:41">
      <c r="C25" s="441"/>
      <c r="D25" s="441"/>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41"/>
      <c r="D26" s="441"/>
      <c r="E26" s="441"/>
      <c r="F26" s="441"/>
      <c r="G26" s="441"/>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41"/>
      <c r="D27" s="441"/>
      <c r="E27" s="441"/>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6" workbookViewId="0">
      <selection activeCell="I21" sqref="I21"/>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1315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t="s">
        <v>6</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t="s">
        <v>6</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3"/>
      <c r="AN19" s="42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1</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t="s">
        <v>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t="s">
        <v>6</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t="s">
        <v>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1</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t="s">
        <v>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t="s">
        <v>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7">
        <f>SUM(AJ7:AJ30)</f>
        <v>9</v>
      </c>
      <c r="AK31" s="17">
        <f>SUM(AK7:AK30)</f>
        <v>0</v>
      </c>
      <c r="AL31" s="17">
        <f>SUM(AL7:AL30)</f>
        <v>0</v>
      </c>
      <c r="AM31" s="153"/>
      <c r="AN31" s="153"/>
      <c r="AO31" s="153"/>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E36" s="441"/>
      <c r="F36" s="441"/>
      <c r="G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3" workbookViewId="0">
      <selection activeCell="L13" sqref="L13"/>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1359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35"/>
      <c r="AN19" s="436"/>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t="s">
        <v>6</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12">
        <f>SUM(AJ7:AJ29)</f>
        <v>1</v>
      </c>
      <c r="AK30" s="143">
        <f>SUM(AK7:AK29)</f>
        <v>0</v>
      </c>
      <c r="AL30" s="143">
        <f>SUM(AL7:AL29)</f>
        <v>0</v>
      </c>
      <c r="AM30" s="22"/>
      <c r="AN30" s="22"/>
      <c r="AO30" s="22"/>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J21" sqref="J21"/>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18"/>
    </row>
    <row r="4" spans="1:41" ht="31.5" customHeight="1">
      <c r="B4" s="301"/>
      <c r="C4" s="301"/>
      <c r="D4" s="301"/>
      <c r="E4" s="301" t="s">
        <v>1669</v>
      </c>
      <c r="F4" s="301" t="s">
        <v>1669</v>
      </c>
      <c r="G4" s="301"/>
      <c r="H4" s="301"/>
      <c r="I4" s="433" t="s">
        <v>2591</v>
      </c>
      <c r="J4" s="433"/>
      <c r="K4" s="433"/>
      <c r="L4" s="433"/>
      <c r="M4" s="433">
        <v>5</v>
      </c>
      <c r="N4" s="433"/>
      <c r="O4" s="433" t="s">
        <v>2592</v>
      </c>
      <c r="P4" s="433"/>
      <c r="Q4" s="433"/>
      <c r="R4" s="433">
        <v>2021</v>
      </c>
      <c r="S4" s="433"/>
      <c r="T4" s="433"/>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65">
        <v>1</v>
      </c>
      <c r="B7" s="77" t="s">
        <v>469</v>
      </c>
      <c r="C7" s="78" t="s">
        <v>127</v>
      </c>
      <c r="D7" s="79" t="s">
        <v>61</v>
      </c>
      <c r="E7" s="136"/>
      <c r="F7" s="136"/>
      <c r="G7" s="136"/>
      <c r="H7" s="136"/>
      <c r="I7" s="136"/>
      <c r="J7" s="136" t="s">
        <v>6</v>
      </c>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1</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t="s">
        <v>6</v>
      </c>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t="s">
        <v>6</v>
      </c>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1</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t="s">
        <v>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2</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t="s">
        <v>6</v>
      </c>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1</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t="s">
        <v>6</v>
      </c>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1</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35"/>
      <c r="AN19" s="436"/>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t="s">
        <v>6</v>
      </c>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1</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t="s">
        <v>7</v>
      </c>
      <c r="J22" s="84" t="s">
        <v>7</v>
      </c>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3</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t="s">
        <v>6</v>
      </c>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1</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SUM(AJ8:AJ41)</f>
        <v>8</v>
      </c>
      <c r="AK42" s="17">
        <f>SUM(AK8:AK41)</f>
        <v>4</v>
      </c>
      <c r="AL42" s="17">
        <f>SUM(AL8:AL41)</f>
        <v>0</v>
      </c>
      <c r="AM42" s="27" t="s">
        <v>11</v>
      </c>
      <c r="AN42" s="27" t="s">
        <v>12</v>
      </c>
      <c r="AO42" s="27" t="s">
        <v>13</v>
      </c>
      <c r="AP42" s="26"/>
      <c r="AQ42" s="26"/>
    </row>
    <row r="43" spans="1:44" s="23" customFormat="1" ht="2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144"/>
      <c r="AN43" s="144"/>
      <c r="AO43" s="144"/>
      <c r="AP43" s="310"/>
      <c r="AQ43" s="310"/>
    </row>
    <row r="44" spans="1:44">
      <c r="A44" s="12"/>
      <c r="B44" s="12"/>
      <c r="C44" s="441"/>
      <c r="D44" s="441"/>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41"/>
      <c r="D48" s="441"/>
      <c r="E48" s="441"/>
      <c r="F48" s="441"/>
      <c r="G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E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41"/>
      <c r="D50" s="441"/>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7" priority="2">
      <formula>IF(E$6="CN",1,0)</formula>
    </cfRule>
  </conditionalFormatting>
  <conditionalFormatting sqref="E6:AI41">
    <cfRule type="expression" dxfId="19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8" workbookViewId="0">
      <selection activeCell="N17" sqref="N17"/>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1401</v>
      </c>
      <c r="C7" s="121" t="s">
        <v>121</v>
      </c>
      <c r="D7" s="122" t="s">
        <v>37</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t="s">
        <v>7</v>
      </c>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t="s">
        <v>7</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1</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t="s">
        <v>7</v>
      </c>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435"/>
      <c r="AN20" s="436"/>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t="s">
        <v>7</v>
      </c>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5</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10" workbookViewId="0">
      <selection activeCell="I11" sqref="I11"/>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1435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435"/>
      <c r="AN20" s="436"/>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F30" s="441"/>
      <c r="G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22" workbookViewId="0">
      <selection activeCell="I24" sqref="I24"/>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1472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t="s">
        <v>2659</v>
      </c>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2</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t="s">
        <v>2659</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t="s">
        <v>6</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65">
        <v>11</v>
      </c>
      <c r="B17" s="80" t="s">
        <v>1490</v>
      </c>
      <c r="C17" s="81" t="s">
        <v>38</v>
      </c>
      <c r="D17" s="191" t="s">
        <v>28</v>
      </c>
      <c r="E17" s="94"/>
      <c r="F17" s="94"/>
      <c r="G17" s="94"/>
      <c r="H17" s="93"/>
      <c r="I17" s="94" t="s">
        <v>6</v>
      </c>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39"/>
      <c r="AN17" s="139"/>
      <c r="AO17" s="139"/>
    </row>
    <row r="18" spans="1:41" s="23" customFormat="1" ht="21" customHeight="1">
      <c r="A18" s="4">
        <v>12</v>
      </c>
      <c r="B18" s="145" t="s">
        <v>1491</v>
      </c>
      <c r="C18" s="2" t="s">
        <v>1492</v>
      </c>
      <c r="D18" s="3" t="s">
        <v>103</v>
      </c>
      <c r="E18" s="94"/>
      <c r="F18" s="94"/>
      <c r="G18" s="94"/>
      <c r="H18" s="93"/>
      <c r="I18" s="94" t="s">
        <v>6</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t="s">
        <v>6</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35"/>
      <c r="AN20" s="436"/>
      <c r="AO20" s="139"/>
    </row>
    <row r="21" spans="1:41" s="23" customFormat="1" ht="21" customHeight="1">
      <c r="A21" s="4">
        <v>15</v>
      </c>
      <c r="B21" s="145" t="s">
        <v>1496</v>
      </c>
      <c r="C21" s="2" t="s">
        <v>1497</v>
      </c>
      <c r="D21" s="3" t="s">
        <v>967</v>
      </c>
      <c r="E21" s="94"/>
      <c r="F21" s="94"/>
      <c r="G21" s="94"/>
      <c r="H21" s="93"/>
      <c r="I21" s="94" t="s">
        <v>7</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t="s">
        <v>6</v>
      </c>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39"/>
      <c r="AN30" s="139"/>
      <c r="AO30" s="139"/>
    </row>
    <row r="31" spans="1:41" s="23" customFormat="1" ht="21" customHeight="1">
      <c r="A31" s="4">
        <v>25</v>
      </c>
      <c r="B31" s="145" t="s">
        <v>1516</v>
      </c>
      <c r="C31" s="2" t="s">
        <v>1517</v>
      </c>
      <c r="D31" s="3" t="s">
        <v>105</v>
      </c>
      <c r="E31" s="146"/>
      <c r="F31" s="94"/>
      <c r="G31" s="94"/>
      <c r="H31" s="93"/>
      <c r="I31" s="94" t="s">
        <v>6</v>
      </c>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t="s">
        <v>2660</v>
      </c>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1</v>
      </c>
      <c r="AL32" s="334">
        <f t="shared" si="4"/>
        <v>0</v>
      </c>
      <c r="AM32" s="139"/>
      <c r="AN32" s="139"/>
      <c r="AO32" s="139"/>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14</v>
      </c>
      <c r="AK33" s="17">
        <f>SUM(AK7:AK32)</f>
        <v>3</v>
      </c>
      <c r="AL33" s="17">
        <f>SUM(AL7:AL32)</f>
        <v>0</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41"/>
      <c r="D37" s="441"/>
      <c r="E37" s="441"/>
      <c r="F37" s="441"/>
      <c r="G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E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K23" sqref="K23"/>
    </sheetView>
  </sheetViews>
  <sheetFormatPr defaultColWidth="9.33203125" defaultRowHeight="18"/>
  <cols>
    <col min="1" max="1" width="7.6640625" style="22" customWidth="1"/>
    <col min="2" max="2" width="16.83203125" style="22" customWidth="1"/>
    <col min="3" max="3" width="31.5" style="22" bestFit="1"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1554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t="s">
        <v>7</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t="s">
        <v>7</v>
      </c>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1</v>
      </c>
      <c r="AL14" s="334">
        <f t="shared" si="4"/>
        <v>0</v>
      </c>
      <c r="AM14" s="149"/>
      <c r="AN14" s="149"/>
      <c r="AO14" s="149"/>
    </row>
    <row r="15" spans="1:41" s="23" customFormat="1">
      <c r="A15" s="43">
        <v>9</v>
      </c>
      <c r="B15" s="37" t="s">
        <v>1575</v>
      </c>
      <c r="C15" s="69" t="s">
        <v>1294</v>
      </c>
      <c r="D15" s="70" t="s">
        <v>85</v>
      </c>
      <c r="E15" s="84"/>
      <c r="F15" s="84"/>
      <c r="G15" s="86"/>
      <c r="H15" s="86"/>
      <c r="I15" s="84"/>
      <c r="J15" s="84"/>
      <c r="K15" s="84" t="s">
        <v>6</v>
      </c>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1</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35"/>
      <c r="AN17" s="436"/>
      <c r="AO17" s="149"/>
    </row>
    <row r="18" spans="1:41" s="23" customFormat="1" ht="21" customHeight="1">
      <c r="A18" s="43">
        <v>12</v>
      </c>
      <c r="B18" s="37" t="s">
        <v>1580</v>
      </c>
      <c r="C18" s="69" t="s">
        <v>745</v>
      </c>
      <c r="D18" s="70" t="s">
        <v>28</v>
      </c>
      <c r="E18" s="97"/>
      <c r="F18" s="97"/>
      <c r="G18" s="97"/>
      <c r="H18" s="97"/>
      <c r="I18" s="97"/>
      <c r="J18" s="97" t="s">
        <v>7</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t="s">
        <v>7</v>
      </c>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t="s">
        <v>7</v>
      </c>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t="s">
        <v>6</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t="s">
        <v>7</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t="s">
        <v>6</v>
      </c>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t="s">
        <v>7</v>
      </c>
      <c r="K25" s="97" t="s">
        <v>6</v>
      </c>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5" t="s">
        <v>2593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60"/>
      <c r="AJ28" s="17">
        <f t="shared" si="2"/>
        <v>0</v>
      </c>
      <c r="AK28" s="308">
        <f t="shared" si="3"/>
        <v>0</v>
      </c>
      <c r="AL28" s="334">
        <f t="shared" si="4"/>
        <v>0</v>
      </c>
      <c r="AM28" s="149"/>
      <c r="AN28" s="149"/>
      <c r="AO28" s="149"/>
    </row>
    <row r="29" spans="1:41" s="23" customFormat="1" ht="21" customHeight="1">
      <c r="A29" s="454" t="s">
        <v>10</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143">
        <f>SUM(AJ7:AJ26)</f>
        <v>4</v>
      </c>
      <c r="AK29" s="143">
        <f>SUM(AK7:AK26)</f>
        <v>7</v>
      </c>
      <c r="AL29" s="143">
        <f>SUM(AL7:AL26)</f>
        <v>0</v>
      </c>
      <c r="AM29" s="22"/>
      <c r="AN29" s="22"/>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9" workbookViewId="0">
      <selection activeCell="K12" sqref="K12"/>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 r="A3" s="434" t="s">
        <v>1600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77" t="s">
        <v>1601</v>
      </c>
      <c r="C7" s="78" t="s">
        <v>1399</v>
      </c>
      <c r="D7" s="79" t="s">
        <v>36</v>
      </c>
      <c r="E7" s="131"/>
      <c r="F7" s="132"/>
      <c r="G7" s="132"/>
      <c r="H7" s="132"/>
      <c r="I7" s="132"/>
      <c r="J7" s="132" t="s">
        <v>7</v>
      </c>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t="s">
        <v>6</v>
      </c>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1</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t="s">
        <v>6</v>
      </c>
      <c r="J13" s="204"/>
      <c r="K13" s="204" t="s">
        <v>6</v>
      </c>
      <c r="L13" s="204"/>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3</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t="s">
        <v>6</v>
      </c>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1</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t="s">
        <v>7</v>
      </c>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1</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0</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61"/>
      <c r="AN21" s="46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t="s">
        <v>6</v>
      </c>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t="s">
        <v>6</v>
      </c>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1</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t="s">
        <v>6</v>
      </c>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2</v>
      </c>
      <c r="AK33" s="308">
        <f t="shared" si="3"/>
        <v>0</v>
      </c>
      <c r="AL33" s="334">
        <f t="shared" si="4"/>
        <v>0</v>
      </c>
      <c r="AM33" s="11"/>
      <c r="AN33" s="11"/>
      <c r="AO33" s="11"/>
    </row>
    <row r="34" spans="1:41" s="1" customFormat="1" ht="21" customHeight="1">
      <c r="A34" s="443" t="s">
        <v>10</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112">
        <f>SUM(AJ7:AJ33)</f>
        <v>10</v>
      </c>
      <c r="AK34" s="112">
        <f>SUM(AK7:AK33)</f>
        <v>2</v>
      </c>
      <c r="AL34" s="112">
        <f>SUM(AL7:AL33)</f>
        <v>0</v>
      </c>
      <c r="AM34" s="15"/>
      <c r="AN34"/>
      <c r="AO34"/>
    </row>
    <row r="35" spans="1:41" s="23" customFormat="1" ht="21" customHeight="1">
      <c r="A35" s="438" t="s">
        <v>2598</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10"/>
      <c r="AN35" s="310"/>
    </row>
    <row r="36" spans="1:41" ht="19.5">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5" zoomScaleNormal="100" workbookViewId="0">
      <selection activeCell="E30" sqref="E30:AI30"/>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3.1" customHeight="1">
      <c r="A3" s="434" t="s">
        <v>1642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5" t="s">
        <v>2655</v>
      </c>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5" t="s">
        <v>2655</v>
      </c>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7"/>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t="s">
        <v>6</v>
      </c>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61"/>
      <c r="AN20" s="462"/>
      <c r="AO20" s="11"/>
    </row>
    <row r="21" spans="1:41" ht="21" customHeight="1">
      <c r="A21" s="353">
        <v>15</v>
      </c>
      <c r="B21" s="354" t="s">
        <v>1670</v>
      </c>
      <c r="C21" s="355" t="s">
        <v>1609</v>
      </c>
      <c r="D21" s="356" t="s">
        <v>79</v>
      </c>
      <c r="E21" s="472" t="s">
        <v>2655</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4"/>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t="s">
        <v>6</v>
      </c>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1</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t="s">
        <v>6</v>
      </c>
      <c r="I25" s="132" t="s">
        <v>6</v>
      </c>
      <c r="J25" s="132" t="s">
        <v>6</v>
      </c>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3</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t="s">
        <v>8</v>
      </c>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8" t="s">
        <v>2655</v>
      </c>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7">
        <f t="shared" si="2"/>
        <v>0</v>
      </c>
      <c r="AK29" s="308">
        <f t="shared" si="3"/>
        <v>0</v>
      </c>
      <c r="AL29" s="334">
        <f t="shared" si="4"/>
        <v>0</v>
      </c>
      <c r="AM29" s="11"/>
      <c r="AN29" s="11"/>
      <c r="AO29" s="11"/>
    </row>
    <row r="30" spans="1:41" ht="21" customHeight="1">
      <c r="A30" s="4">
        <v>24</v>
      </c>
      <c r="B30" s="171" t="s">
        <v>1686</v>
      </c>
      <c r="C30" s="172" t="s">
        <v>1687</v>
      </c>
      <c r="D30" s="156" t="s">
        <v>105</v>
      </c>
      <c r="E30" s="481" t="s">
        <v>2655</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7">
        <f t="shared" si="2"/>
        <v>0</v>
      </c>
      <c r="AK30" s="308">
        <f t="shared" si="3"/>
        <v>0</v>
      </c>
      <c r="AL30" s="334">
        <f t="shared" si="4"/>
        <v>0</v>
      </c>
      <c r="AM30" s="11"/>
      <c r="AN30" s="11"/>
      <c r="AO30" s="11"/>
    </row>
    <row r="31" spans="1:41" ht="21" customHeight="1">
      <c r="A31" s="4">
        <v>25</v>
      </c>
      <c r="B31" s="171" t="s">
        <v>1688</v>
      </c>
      <c r="C31" s="172" t="s">
        <v>1689</v>
      </c>
      <c r="D31" s="156" t="s">
        <v>1030</v>
      </c>
      <c r="E31" s="481" t="s">
        <v>2655</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3"/>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3" t="s">
        <v>2593</v>
      </c>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6"/>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9"/>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17">
        <f t="shared" si="2"/>
        <v>0</v>
      </c>
      <c r="AK36" s="308">
        <f t="shared" si="3"/>
        <v>0</v>
      </c>
      <c r="AL36" s="308">
        <f t="shared" si="5"/>
        <v>0</v>
      </c>
      <c r="AM36" s="11"/>
      <c r="AN36" s="11"/>
      <c r="AO36" s="11"/>
    </row>
    <row r="37" spans="1:4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7">
        <f>SUM(AJ7:AJ35)</f>
        <v>5</v>
      </c>
      <c r="AK37" s="17">
        <f>SUM(AK7:AK35)</f>
        <v>0</v>
      </c>
      <c r="AL37" s="17">
        <f>SUM(AL7:AL35)</f>
        <v>1</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sheetData>
  <mergeCells count="25">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 ref="A1:P1"/>
    <mergeCell ref="Q1:AL1"/>
    <mergeCell ref="A2:P2"/>
    <mergeCell ref="Q2:AL2"/>
    <mergeCell ref="A3:AL3"/>
    <mergeCell ref="I4:L4"/>
    <mergeCell ref="M4:N4"/>
    <mergeCell ref="O4:Q4"/>
    <mergeCell ref="R4:T4"/>
    <mergeCell ref="A5:A6"/>
    <mergeCell ref="B5:B6"/>
    <mergeCell ref="C5:D6"/>
  </mergeCells>
  <conditionalFormatting sqref="E6:AI9 E22:AI28 E21 E11:AI12 E10 E14:AI20 E13 E29:E32">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4" zoomScaleNormal="100" workbookViewId="0">
      <selection activeCell="J20" sqref="J20"/>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1695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0</v>
      </c>
      <c r="AL19" s="334">
        <f t="shared" si="4"/>
        <v>0</v>
      </c>
      <c r="AM19" s="149"/>
      <c r="AN19" s="149"/>
      <c r="AO19" s="149"/>
    </row>
    <row r="20" spans="1:41" s="23" customFormat="1" ht="21" customHeight="1">
      <c r="A20" s="32">
        <v>14</v>
      </c>
      <c r="B20" s="37" t="s">
        <v>1719</v>
      </c>
      <c r="C20" s="38" t="s">
        <v>969</v>
      </c>
      <c r="D20" s="39" t="s">
        <v>1030</v>
      </c>
      <c r="E20" s="146"/>
      <c r="F20" s="94"/>
      <c r="G20" s="94"/>
      <c r="H20" s="94"/>
      <c r="I20" s="94" t="s">
        <v>7</v>
      </c>
      <c r="J20" s="94" t="s">
        <v>7</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2</v>
      </c>
      <c r="AL20" s="334">
        <f t="shared" si="4"/>
        <v>0</v>
      </c>
      <c r="AM20" s="435"/>
      <c r="AN20" s="436"/>
      <c r="AO20" s="149"/>
    </row>
    <row r="21" spans="1:41" s="23" customFormat="1" ht="21" customHeight="1">
      <c r="A21" s="484" t="s">
        <v>10</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6"/>
      <c r="AJ21" s="212">
        <f>SUM(AJ7:AJ20)</f>
        <v>0</v>
      </c>
      <c r="AK21" s="212">
        <f>SUM(AK7:AK20)</f>
        <v>2</v>
      </c>
      <c r="AL21" s="212">
        <f>SUM(AL7:AL20)</f>
        <v>0</v>
      </c>
    </row>
    <row r="22" spans="1:41" s="23" customFormat="1" ht="21" customHeight="1">
      <c r="A22" s="438" t="s">
        <v>2598</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M22" s="310"/>
    </row>
    <row r="23" spans="1:41" s="23" customFormat="1">
      <c r="A23" s="22"/>
      <c r="B23" s="22"/>
      <c r="C23" s="441"/>
      <c r="D23" s="441"/>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41"/>
      <c r="D24" s="441"/>
      <c r="E24" s="441"/>
      <c r="F24" s="441"/>
      <c r="G24" s="441"/>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41"/>
      <c r="D25" s="441"/>
      <c r="E25" s="441"/>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41"/>
      <c r="D26" s="441"/>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K20" sqref="K20"/>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t="s">
        <v>8</v>
      </c>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t="s">
        <v>8</v>
      </c>
      <c r="K19" s="220" t="s">
        <v>8</v>
      </c>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2</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7"/>
      <c r="AN20" s="488"/>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0</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t="s">
        <v>6</v>
      </c>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1</v>
      </c>
      <c r="AK33" s="17">
        <f>SUM(AK7:AK32)</f>
        <v>0</v>
      </c>
      <c r="AL33" s="17">
        <f>SUM(AL7:AL32)</f>
        <v>3</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K19" sqref="K19"/>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t="s">
        <v>7</v>
      </c>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0</v>
      </c>
      <c r="AK11" s="308">
        <f t="shared" si="3"/>
        <v>2</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t="s">
        <v>6</v>
      </c>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2</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t="s">
        <v>7</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t="s">
        <v>7</v>
      </c>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37" t="s">
        <v>10</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17">
        <f>SUM(AJ7:AJ25)</f>
        <v>2</v>
      </c>
      <c r="AK26" s="17">
        <f>SUM(AK7:AK25)</f>
        <v>5</v>
      </c>
      <c r="AL26" s="17">
        <f>SUM(AL7:AL25)</f>
        <v>0</v>
      </c>
      <c r="AM26" s="22"/>
      <c r="AN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6" zoomScaleNormal="100" workbookViewId="0">
      <selection activeCell="K27" sqref="K27"/>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77" t="s">
        <v>1798</v>
      </c>
      <c r="C7" s="78" t="s">
        <v>516</v>
      </c>
      <c r="D7" s="79" t="s">
        <v>82</v>
      </c>
      <c r="E7" s="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t="s">
        <v>8</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1</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t="s">
        <v>6</v>
      </c>
      <c r="K17" s="94"/>
      <c r="L17" s="8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9"/>
      <c r="AN19" s="490"/>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t="s">
        <v>7</v>
      </c>
      <c r="K26" s="94" t="s">
        <v>7</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2</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t="s">
        <v>6</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t="s">
        <v>6</v>
      </c>
      <c r="K29" s="117"/>
      <c r="L29" s="117"/>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1</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t="s">
        <v>6</v>
      </c>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t="s">
        <v>6</v>
      </c>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1</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49"/>
      <c r="AN36" s="149"/>
      <c r="AO36" s="149"/>
    </row>
    <row r="37" spans="1:41"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6</v>
      </c>
      <c r="AK37" s="17">
        <f>SUM(AK7:AK36)</f>
        <v>2</v>
      </c>
      <c r="AL37" s="17">
        <f>SUM(AL7:AL36)</f>
        <v>1</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1">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2" zoomScale="90" zoomScaleNormal="90" workbookViewId="0">
      <selection activeCell="K15" sqref="K15"/>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9"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31.5" customHeight="1">
      <c r="A3" s="434" t="s">
        <v>851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t="s">
        <v>6</v>
      </c>
      <c r="K12" s="97"/>
      <c r="L12" s="97"/>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1</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t="s">
        <v>6</v>
      </c>
      <c r="J14" s="99"/>
      <c r="K14" s="99" t="s">
        <v>6</v>
      </c>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2</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358"/>
      <c r="F16" s="359"/>
      <c r="G16" s="359"/>
      <c r="H16" s="359" t="s">
        <v>6</v>
      </c>
      <c r="I16" s="359"/>
      <c r="J16" s="359"/>
      <c r="K16" s="359"/>
      <c r="L16" s="359"/>
      <c r="M16" s="359"/>
      <c r="N16" s="359"/>
      <c r="O16" s="359"/>
      <c r="P16" s="359"/>
      <c r="Q16" s="359"/>
      <c r="R16" s="359"/>
      <c r="S16" s="359"/>
      <c r="T16" s="359"/>
      <c r="U16" s="359"/>
      <c r="V16" s="360"/>
      <c r="W16" s="360"/>
      <c r="X16" s="359"/>
      <c r="Y16" s="359"/>
      <c r="Z16" s="359"/>
      <c r="AA16" s="359"/>
      <c r="AB16" s="359"/>
      <c r="AC16" s="359"/>
      <c r="AD16" s="359"/>
      <c r="AE16" s="359"/>
      <c r="AF16" s="359"/>
      <c r="AG16" s="359"/>
      <c r="AH16" s="359"/>
      <c r="AI16" s="359"/>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t="s">
        <v>8</v>
      </c>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1</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0</v>
      </c>
      <c r="AL27" s="334">
        <f t="shared" si="4"/>
        <v>0</v>
      </c>
    </row>
    <row r="28" spans="1:39" s="23" customFormat="1" ht="21" customHeight="1">
      <c r="A28" s="4">
        <v>22</v>
      </c>
      <c r="B28" s="77">
        <v>2010110136</v>
      </c>
      <c r="C28" s="78" t="s">
        <v>837</v>
      </c>
      <c r="D28" s="79" t="s">
        <v>21</v>
      </c>
      <c r="E28" s="96"/>
      <c r="F28" s="97"/>
      <c r="G28" s="97"/>
      <c r="H28" s="97"/>
      <c r="I28" s="97" t="s">
        <v>6</v>
      </c>
      <c r="J28" s="97" t="s">
        <v>8</v>
      </c>
      <c r="K28" s="97" t="s">
        <v>8</v>
      </c>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1</v>
      </c>
      <c r="AK28" s="307">
        <f t="shared" si="3"/>
        <v>0</v>
      </c>
      <c r="AL28" s="334">
        <f t="shared" si="4"/>
        <v>2</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t="s">
        <v>6</v>
      </c>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1</v>
      </c>
      <c r="AK31" s="307">
        <f t="shared" si="3"/>
        <v>0</v>
      </c>
      <c r="AL31" s="334">
        <f t="shared" si="4"/>
        <v>1</v>
      </c>
    </row>
    <row r="32" spans="1:39" s="23" customFormat="1" ht="21" customHeight="1">
      <c r="A32" s="4">
        <v>26</v>
      </c>
      <c r="B32" s="77">
        <v>2010110140</v>
      </c>
      <c r="C32" s="78" t="s">
        <v>847</v>
      </c>
      <c r="D32" s="79" t="s">
        <v>718</v>
      </c>
      <c r="E32" s="358"/>
      <c r="F32" s="359"/>
      <c r="G32" s="359"/>
      <c r="H32" s="359" t="s">
        <v>6</v>
      </c>
      <c r="I32" s="359"/>
      <c r="J32" s="359"/>
      <c r="K32" s="359"/>
      <c r="L32" s="359"/>
      <c r="M32" s="359"/>
      <c r="N32" s="359"/>
      <c r="O32" s="359"/>
      <c r="P32" s="359"/>
      <c r="Q32" s="359"/>
      <c r="R32" s="359"/>
      <c r="S32" s="359"/>
      <c r="T32" s="359"/>
      <c r="U32" s="359"/>
      <c r="V32" s="360"/>
      <c r="W32" s="360"/>
      <c r="X32" s="359"/>
      <c r="Y32" s="359"/>
      <c r="Z32" s="359"/>
      <c r="AA32" s="359"/>
      <c r="AB32" s="359"/>
      <c r="AC32" s="360"/>
      <c r="AD32" s="359"/>
      <c r="AE32" s="359"/>
      <c r="AF32" s="359"/>
      <c r="AG32" s="359"/>
      <c r="AH32" s="359"/>
      <c r="AI32" s="359"/>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t="s">
        <v>6</v>
      </c>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2</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11</v>
      </c>
      <c r="AK40" s="17">
        <f>SUM(AK7:AK39)</f>
        <v>0</v>
      </c>
      <c r="AL40" s="17">
        <f>SUM(AL7:AL39)</f>
        <v>4</v>
      </c>
    </row>
    <row r="41" spans="1:39"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5" priority="3">
      <formula>IF(E$6="CN",1,0)</formula>
    </cfRule>
  </conditionalFormatting>
  <conditionalFormatting sqref="E6:AI6">
    <cfRule type="expression" dxfId="194" priority="2">
      <formula>IF(E$6="CN",1,0)</formula>
    </cfRule>
  </conditionalFormatting>
  <conditionalFormatting sqref="E6:AI39">
    <cfRule type="expression" dxfId="19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election activeCell="K16" sqref="K16"/>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1847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t="s">
        <v>6</v>
      </c>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t="s">
        <v>7</v>
      </c>
      <c r="J11" s="94" t="s">
        <v>7</v>
      </c>
      <c r="K11" s="94" t="s">
        <v>6</v>
      </c>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1</v>
      </c>
      <c r="AK11" s="308">
        <f t="shared" si="3"/>
        <v>2</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t="s">
        <v>7</v>
      </c>
      <c r="J13" s="211"/>
      <c r="K13" s="211" t="s">
        <v>7</v>
      </c>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2</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t="s">
        <v>8</v>
      </c>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1</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t="s">
        <v>6</v>
      </c>
      <c r="J17" s="94"/>
      <c r="K17" s="94" t="s">
        <v>8</v>
      </c>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2</v>
      </c>
      <c r="AK17" s="308">
        <f t="shared" si="3"/>
        <v>0</v>
      </c>
      <c r="AL17" s="334">
        <f t="shared" si="4"/>
        <v>1</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35"/>
      <c r="AN19" s="436"/>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37" t="s">
        <v>10</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17">
        <f>SUM(AJ7:AJ35)</f>
        <v>5</v>
      </c>
      <c r="AK36" s="17">
        <f>SUM(AK7:AK35)</f>
        <v>4</v>
      </c>
      <c r="AL36" s="17">
        <f>SUM(AL7:AL35)</f>
        <v>2</v>
      </c>
      <c r="AM36" s="22"/>
      <c r="AN36" s="22"/>
      <c r="AO36" s="22"/>
    </row>
    <row r="37" spans="1:41" s="23" customFormat="1" ht="21" customHeight="1">
      <c r="A37" s="438" t="s">
        <v>2598</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10"/>
      <c r="AN37" s="310"/>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5" zoomScaleNormal="100" workbookViewId="0">
      <selection activeCell="K27" sqref="K27"/>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5">
      <c r="A3" s="434" t="s">
        <v>1893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36">
        <v>1</v>
      </c>
      <c r="B7" s="37" t="s">
        <v>1894</v>
      </c>
      <c r="C7" s="38" t="s">
        <v>1895</v>
      </c>
      <c r="D7" s="39" t="s">
        <v>37</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t="s">
        <v>6</v>
      </c>
      <c r="J10" s="94"/>
      <c r="K10" s="94" t="s">
        <v>6</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t="s">
        <v>6</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t="s">
        <v>6</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1</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t="s">
        <v>6</v>
      </c>
      <c r="K18" s="94" t="s">
        <v>6</v>
      </c>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2</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t="s">
        <v>6</v>
      </c>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1</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3"/>
      <c r="AN20" s="424"/>
      <c r="AO20" s="151"/>
    </row>
    <row r="21" spans="1:41" s="154" customFormat="1" ht="21" customHeight="1">
      <c r="A21" s="150">
        <v>15</v>
      </c>
      <c r="B21" s="37" t="s">
        <v>1912</v>
      </c>
      <c r="C21" s="38" t="s">
        <v>1709</v>
      </c>
      <c r="D21" s="39" t="s">
        <v>92</v>
      </c>
      <c r="E21" s="146"/>
      <c r="F21" s="94"/>
      <c r="G21" s="94"/>
      <c r="H21" s="94"/>
      <c r="I21" s="94"/>
      <c r="J21" s="94"/>
      <c r="K21" s="94" t="s">
        <v>6</v>
      </c>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t="s">
        <v>6</v>
      </c>
      <c r="J22" s="94" t="s">
        <v>6</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t="s">
        <v>6</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t="s">
        <v>6</v>
      </c>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t="s">
        <v>6</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1</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0</v>
      </c>
      <c r="AK39" s="308">
        <f t="shared" si="3"/>
        <v>0</v>
      </c>
      <c r="AL39" s="334">
        <f t="shared" si="4"/>
        <v>0</v>
      </c>
      <c r="AM39" s="151"/>
      <c r="AN39" s="151"/>
      <c r="AO39" s="151"/>
    </row>
    <row r="40" spans="1:41" s="154"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15</v>
      </c>
      <c r="AK40" s="17">
        <f>SUM(AK7:AK39)</f>
        <v>1</v>
      </c>
      <c r="AL40" s="17">
        <f>SUM(AL7:AL39)</f>
        <v>0</v>
      </c>
      <c r="AM40" s="153"/>
      <c r="AN40" s="153"/>
    </row>
    <row r="41" spans="1:41"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22" workbookViewId="0">
      <selection activeCell="J9" sqref="J9"/>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5">
      <c r="A3" s="434" t="s">
        <v>1937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t="s">
        <v>7</v>
      </c>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t="s">
        <v>7</v>
      </c>
      <c r="I9" s="84"/>
      <c r="J9" s="84" t="s">
        <v>6</v>
      </c>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1</v>
      </c>
      <c r="AK9" s="308">
        <f t="shared" si="3"/>
        <v>1</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t="s">
        <v>7</v>
      </c>
      <c r="I12" s="84" t="s">
        <v>7</v>
      </c>
      <c r="J12" s="84" t="s">
        <v>7</v>
      </c>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3</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t="s">
        <v>7</v>
      </c>
      <c r="I13" s="199" t="s">
        <v>7</v>
      </c>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2</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t="s">
        <v>7</v>
      </c>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1</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t="s">
        <v>7</v>
      </c>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1</v>
      </c>
      <c r="AL20" s="334">
        <f t="shared" si="4"/>
        <v>0</v>
      </c>
      <c r="AM20" s="453"/>
      <c r="AN20" s="424"/>
      <c r="AO20" s="151"/>
    </row>
    <row r="21" spans="1:41" s="154" customFormat="1" ht="21" customHeight="1">
      <c r="A21" s="184">
        <v>15</v>
      </c>
      <c r="B21" s="184" t="s">
        <v>1959</v>
      </c>
      <c r="C21" s="52" t="s">
        <v>65</v>
      </c>
      <c r="D21" s="185" t="s">
        <v>52</v>
      </c>
      <c r="E21" s="85"/>
      <c r="F21" s="228"/>
      <c r="G21" s="84"/>
      <c r="H21" s="84"/>
      <c r="I21" s="84"/>
      <c r="J21" s="84" t="s">
        <v>7</v>
      </c>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1</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t="s">
        <v>7</v>
      </c>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1</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t="s">
        <v>7</v>
      </c>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1</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t="s">
        <v>7</v>
      </c>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1</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t="s">
        <v>7</v>
      </c>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1</v>
      </c>
      <c r="AL30" s="334">
        <f t="shared" si="4"/>
        <v>0</v>
      </c>
      <c r="AM30" s="151"/>
      <c r="AN30" s="151"/>
      <c r="AO30" s="151"/>
    </row>
    <row r="31" spans="1:41" s="154" customFormat="1" ht="21" customHeight="1">
      <c r="A31" s="184">
        <v>25</v>
      </c>
      <c r="B31" s="184" t="s">
        <v>1974</v>
      </c>
      <c r="C31" s="52" t="s">
        <v>1886</v>
      </c>
      <c r="D31" s="185" t="s">
        <v>46</v>
      </c>
      <c r="E31" s="96"/>
      <c r="F31" s="228"/>
      <c r="G31" s="97"/>
      <c r="H31" s="97" t="s">
        <v>7</v>
      </c>
      <c r="I31" s="97" t="s">
        <v>7</v>
      </c>
      <c r="J31" s="97" t="s">
        <v>7</v>
      </c>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3</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312">
        <f>SUM(AJ7:AJ34)</f>
        <v>1</v>
      </c>
      <c r="AK35" s="143">
        <f>SUM(AK7:AK34)</f>
        <v>17</v>
      </c>
      <c r="AL35" s="143">
        <f>SUM(AL7:AL34)</f>
        <v>0</v>
      </c>
      <c r="AM35" s="153"/>
      <c r="AN35" s="153"/>
      <c r="AO35" s="153"/>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7" zoomScaleNormal="100" workbookViewId="0">
      <selection activeCell="J19" sqref="J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19"/>
      <c r="AN1" s="319"/>
      <c r="AO1" s="319"/>
      <c r="AP1" s="319"/>
      <c r="AQ1" s="319"/>
      <c r="AR1" s="319"/>
      <c r="AS1" s="319"/>
      <c r="AT1" s="319"/>
      <c r="AU1" s="319"/>
      <c r="AV1" s="319"/>
    </row>
    <row r="2" spans="1:48"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19"/>
      <c r="AN2" s="319"/>
      <c r="AO2" s="319"/>
      <c r="AP2" s="319"/>
      <c r="AQ2" s="319"/>
      <c r="AR2" s="319"/>
      <c r="AS2" s="319"/>
      <c r="AT2" s="319"/>
      <c r="AU2" s="319"/>
      <c r="AV2" s="319"/>
    </row>
    <row r="3" spans="1:48" s="22" customFormat="1" ht="22.5">
      <c r="A3" s="434" t="s">
        <v>1980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c r="AM5" s="236"/>
      <c r="AN5" s="236"/>
      <c r="AO5" s="236"/>
      <c r="AP5" s="236"/>
      <c r="AQ5" s="236"/>
      <c r="AR5" s="236"/>
      <c r="AS5" s="236"/>
      <c r="AT5" s="236"/>
      <c r="AU5" s="236"/>
      <c r="AV5" s="236"/>
    </row>
    <row r="6" spans="1:4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t="s">
        <v>7</v>
      </c>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1</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t="s">
        <v>6</v>
      </c>
      <c r="J19" s="84" t="s">
        <v>6</v>
      </c>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2</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t="s">
        <v>6</v>
      </c>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1</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312">
        <f>SUM(AJ7:AJ38)</f>
        <v>3</v>
      </c>
      <c r="AK39" s="143">
        <f>SUM(AK7:AK38)</f>
        <v>1</v>
      </c>
      <c r="AL39" s="143">
        <f>SUM(AL7:AL38)</f>
        <v>0</v>
      </c>
      <c r="AM39" s="195"/>
      <c r="AN39" s="195"/>
      <c r="AO39" s="195"/>
      <c r="AP39" s="195"/>
      <c r="AQ39" s="195"/>
      <c r="AR39" s="195"/>
      <c r="AS39" s="195"/>
      <c r="AT39" s="195"/>
      <c r="AU39" s="195"/>
      <c r="AV39" s="195"/>
    </row>
    <row r="40" spans="1:48" s="23" customFormat="1" ht="21" customHeight="1">
      <c r="A40" s="438" t="s">
        <v>2598</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41"/>
      <c r="D43" s="441"/>
      <c r="E43" s="441"/>
      <c r="F43" s="441"/>
      <c r="G43" s="44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41"/>
      <c r="D44" s="441"/>
      <c r="E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24" zoomScaleNormal="100" workbookViewId="0">
      <selection activeCell="J34" sqref="J34"/>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3.75" customHeight="1">
      <c r="A3" s="434" t="s">
        <v>2029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t="s">
        <v>6</v>
      </c>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1</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t="s">
        <v>6</v>
      </c>
      <c r="I16" s="84" t="s">
        <v>6</v>
      </c>
      <c r="J16" s="84" t="s">
        <v>6</v>
      </c>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3</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t="s">
        <v>8</v>
      </c>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1</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t="s">
        <v>8</v>
      </c>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1</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t="s">
        <v>6</v>
      </c>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t="s">
        <v>8</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1</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312">
        <f>SUM(AJ7:AJ36)</f>
        <v>5</v>
      </c>
      <c r="AK37" s="143">
        <f>SUM(AK7:AK36)</f>
        <v>0</v>
      </c>
      <c r="AL37" s="143">
        <f>SUM(AL7:AL36)</f>
        <v>3</v>
      </c>
      <c r="AM37" s="153"/>
      <c r="AN37" s="153"/>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41">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topLeftCell="A7" zoomScaleNormal="100" workbookViewId="0">
      <selection activeCell="J10" sqref="J10"/>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5.25" customHeight="1">
      <c r="A3" s="434" t="s">
        <v>1520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t="s">
        <v>7</v>
      </c>
      <c r="K10" s="84"/>
      <c r="L10" s="84"/>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1</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0</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3"/>
      <c r="AN20" s="42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v>
      </c>
      <c r="AL26" s="143">
        <f>SUM(AL7:AL25)</f>
        <v>0</v>
      </c>
      <c r="AM26" s="153"/>
      <c r="AN26" s="153"/>
      <c r="AO26" s="153"/>
    </row>
    <row r="27" spans="1:41" s="23" customFormat="1" ht="33.75"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E29" s="441"/>
      <c r="F29" s="441"/>
      <c r="G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K23" sqref="K23"/>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95" customHeight="1">
      <c r="A7" s="65">
        <v>1</v>
      </c>
      <c r="B7" s="77" t="s">
        <v>2081</v>
      </c>
      <c r="C7" s="78" t="s">
        <v>1709</v>
      </c>
      <c r="D7" s="79" t="s">
        <v>40</v>
      </c>
      <c r="E7" s="189"/>
      <c r="F7" s="97"/>
      <c r="G7" s="97"/>
      <c r="H7" s="97"/>
      <c r="I7" s="97"/>
      <c r="J7" s="97" t="s">
        <v>6</v>
      </c>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c r="J11" s="99"/>
      <c r="K11" s="99" t="s">
        <v>8</v>
      </c>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1</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c r="G13" s="97"/>
      <c r="H13" s="97"/>
      <c r="I13" s="97"/>
      <c r="J13" s="97"/>
      <c r="K13" s="97" t="s">
        <v>8</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1</v>
      </c>
      <c r="AM13" s="149"/>
      <c r="AN13" s="149"/>
      <c r="AO13" s="149"/>
    </row>
    <row r="14" spans="1:41" s="23" customFormat="1" ht="21.95" customHeight="1">
      <c r="A14" s="65">
        <v>8</v>
      </c>
      <c r="B14" s="77" t="s">
        <v>2093</v>
      </c>
      <c r="C14" s="78" t="s">
        <v>2094</v>
      </c>
      <c r="D14" s="79" t="s">
        <v>62</v>
      </c>
      <c r="E14" s="234"/>
      <c r="F14" s="97"/>
      <c r="G14" s="97"/>
      <c r="H14" s="97"/>
      <c r="I14" s="97"/>
      <c r="J14" s="97" t="s">
        <v>6</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c r="J16" s="97"/>
      <c r="K16" s="97" t="s">
        <v>8</v>
      </c>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1</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9"/>
      <c r="AN20" s="490"/>
      <c r="AO20" s="170"/>
    </row>
    <row r="21" spans="1:41" s="141" customFormat="1" ht="21.95"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5" customHeight="1">
      <c r="A22" s="65">
        <v>16</v>
      </c>
      <c r="B22" s="77" t="s">
        <v>2106</v>
      </c>
      <c r="C22" s="78" t="s">
        <v>327</v>
      </c>
      <c r="D22" s="79" t="s">
        <v>9</v>
      </c>
      <c r="E22" s="234"/>
      <c r="F22" s="97"/>
      <c r="G22" s="97"/>
      <c r="H22" s="97"/>
      <c r="I22" s="97"/>
      <c r="J22" s="97"/>
      <c r="K22" s="97" t="s">
        <v>6</v>
      </c>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5"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5" customHeight="1">
      <c r="A25" s="491" t="s">
        <v>10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c r="AJ25" s="312">
        <f>SUM(AJ7:AJ24)</f>
        <v>4</v>
      </c>
      <c r="AK25" s="143">
        <f>SUM(AK7:AK24)</f>
        <v>0</v>
      </c>
      <c r="AL25" s="143">
        <f>SUM(AL7:AL24)</f>
        <v>3</v>
      </c>
    </row>
    <row r="26" spans="1:41"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c r="AN26" s="310"/>
    </row>
    <row r="27" spans="1:41">
      <c r="C27" s="441"/>
      <c r="D27" s="441"/>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Normal="100" workbookViewId="0">
      <selection activeCell="K27" sqref="K27"/>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2111</v>
      </c>
      <c r="C7" s="72" t="s">
        <v>2112</v>
      </c>
      <c r="D7" s="73" t="s">
        <v>36</v>
      </c>
      <c r="E7" s="298"/>
      <c r="F7" s="94"/>
      <c r="G7" s="94"/>
      <c r="H7" s="94"/>
      <c r="I7" s="93"/>
      <c r="J7" s="94"/>
      <c r="K7" s="94" t="s">
        <v>6</v>
      </c>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c r="M9" s="94"/>
      <c r="N9" s="94"/>
      <c r="O9" s="94"/>
      <c r="P9" s="93"/>
      <c r="Q9" s="94"/>
      <c r="R9" s="94"/>
      <c r="S9" s="94"/>
      <c r="T9" s="94"/>
      <c r="U9" s="94"/>
      <c r="V9" s="93"/>
      <c r="W9" s="93"/>
      <c r="X9" s="94"/>
      <c r="Y9" s="94"/>
      <c r="Z9" s="94"/>
      <c r="AA9" s="94"/>
      <c r="AB9" s="94"/>
      <c r="AC9" s="94"/>
      <c r="AD9" s="93"/>
      <c r="AE9" s="94"/>
      <c r="AF9" s="94"/>
      <c r="AG9" s="94"/>
      <c r="AH9" s="94"/>
      <c r="AI9" s="94"/>
      <c r="AJ9" s="17">
        <f t="shared" si="2"/>
        <v>0</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4" t="s">
        <v>8</v>
      </c>
      <c r="J10" s="94" t="s">
        <v>8</v>
      </c>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3</v>
      </c>
      <c r="AM10" s="149"/>
      <c r="AN10" s="149"/>
      <c r="AO10" s="149"/>
    </row>
    <row r="11" spans="1:41" s="23" customFormat="1" ht="21" customHeight="1">
      <c r="A11" s="32">
        <v>5</v>
      </c>
      <c r="B11" s="71" t="s">
        <v>2116</v>
      </c>
      <c r="C11" s="72" t="s">
        <v>64</v>
      </c>
      <c r="D11" s="73" t="s">
        <v>50</v>
      </c>
      <c r="E11" s="224"/>
      <c r="F11" s="117"/>
      <c r="G11" s="117"/>
      <c r="H11" s="117" t="s">
        <v>6</v>
      </c>
      <c r="I11" s="117"/>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4"/>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4"/>
      <c r="J13" s="94" t="s">
        <v>8</v>
      </c>
      <c r="K13" s="94"/>
      <c r="L13" s="94"/>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0</v>
      </c>
      <c r="AK13" s="311">
        <f t="shared" si="3"/>
        <v>0</v>
      </c>
      <c r="AL13" s="334">
        <f t="shared" si="4"/>
        <v>1</v>
      </c>
      <c r="AM13" s="149"/>
      <c r="AN13" s="149"/>
      <c r="AO13" s="149"/>
    </row>
    <row r="14" spans="1:41" s="23" customFormat="1" ht="21" customHeight="1">
      <c r="A14" s="32">
        <v>8</v>
      </c>
      <c r="B14" s="71" t="s">
        <v>2121</v>
      </c>
      <c r="C14" s="72" t="s">
        <v>358</v>
      </c>
      <c r="D14" s="73" t="s">
        <v>41</v>
      </c>
      <c r="E14" s="298"/>
      <c r="F14" s="94"/>
      <c r="G14" s="94"/>
      <c r="H14" s="94"/>
      <c r="I14" s="94"/>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117"/>
      <c r="J15" s="117"/>
      <c r="K15" s="117"/>
      <c r="L15" s="117"/>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0</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4"/>
      <c r="J16" s="94"/>
      <c r="K16" s="94"/>
      <c r="L16" s="94"/>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4"/>
      <c r="J17" s="94"/>
      <c r="K17" s="94" t="s">
        <v>8</v>
      </c>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1</v>
      </c>
      <c r="AM17" s="149"/>
      <c r="AN17" s="149"/>
      <c r="AO17" s="149"/>
    </row>
    <row r="18" spans="1:41" s="141" customFormat="1" ht="21" customHeight="1">
      <c r="A18" s="32">
        <v>12</v>
      </c>
      <c r="B18" s="71" t="s">
        <v>2127</v>
      </c>
      <c r="C18" s="72" t="s">
        <v>38</v>
      </c>
      <c r="D18" s="73" t="s">
        <v>94</v>
      </c>
      <c r="E18" s="298"/>
      <c r="F18" s="94"/>
      <c r="G18" s="94"/>
      <c r="H18" s="94"/>
      <c r="I18" s="94"/>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298"/>
      <c r="J19" s="298" t="s">
        <v>6</v>
      </c>
      <c r="K19" s="298" t="s">
        <v>6</v>
      </c>
      <c r="L19" s="298"/>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2</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4" t="s">
        <v>6</v>
      </c>
      <c r="J20" s="94" t="s">
        <v>6</v>
      </c>
      <c r="K20" s="94"/>
      <c r="L20" s="94"/>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2</v>
      </c>
      <c r="AK20" s="311">
        <f t="shared" si="3"/>
        <v>0</v>
      </c>
      <c r="AL20" s="334">
        <f t="shared" si="4"/>
        <v>0</v>
      </c>
      <c r="AM20" s="489"/>
      <c r="AN20" s="490"/>
      <c r="AO20" s="170"/>
    </row>
    <row r="21" spans="1:41" s="141" customFormat="1" ht="21" customHeight="1">
      <c r="A21" s="32">
        <v>15</v>
      </c>
      <c r="B21" s="71" t="s">
        <v>2130</v>
      </c>
      <c r="C21" s="72" t="s">
        <v>2131</v>
      </c>
      <c r="D21" s="73" t="s">
        <v>168</v>
      </c>
      <c r="E21" s="298"/>
      <c r="F21" s="94"/>
      <c r="G21" s="94"/>
      <c r="H21" s="94" t="s">
        <v>8</v>
      </c>
      <c r="I21" s="94" t="s">
        <v>6</v>
      </c>
      <c r="J21" s="94"/>
      <c r="K21" s="94"/>
      <c r="L21" s="94"/>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1</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4"/>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4"/>
      <c r="J23" s="94" t="s">
        <v>2660</v>
      </c>
      <c r="K23" s="94" t="s">
        <v>8</v>
      </c>
      <c r="L23" s="94"/>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1</v>
      </c>
      <c r="AK23" s="311">
        <f t="shared" si="3"/>
        <v>1</v>
      </c>
      <c r="AL23" s="334">
        <f t="shared" si="4"/>
        <v>1</v>
      </c>
      <c r="AM23" s="170"/>
      <c r="AN23" s="170"/>
      <c r="AO23" s="170"/>
    </row>
    <row r="24" spans="1:41" s="141" customFormat="1" ht="21" customHeight="1">
      <c r="A24" s="32">
        <v>18</v>
      </c>
      <c r="B24" s="71" t="s">
        <v>2134</v>
      </c>
      <c r="C24" s="72" t="s">
        <v>18</v>
      </c>
      <c r="D24" s="73" t="s">
        <v>1171</v>
      </c>
      <c r="E24" s="298"/>
      <c r="F24" s="94"/>
      <c r="G24" s="94"/>
      <c r="H24" s="94"/>
      <c r="I24" s="94"/>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4"/>
      <c r="J25" s="94" t="s">
        <v>6</v>
      </c>
      <c r="K25" s="94"/>
      <c r="L25" s="94"/>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1</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4"/>
      <c r="J26" s="94"/>
      <c r="K26" s="94" t="s">
        <v>6</v>
      </c>
      <c r="L26" s="94"/>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1</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4" t="s">
        <v>8</v>
      </c>
      <c r="J27" s="94" t="s">
        <v>2661</v>
      </c>
      <c r="K27" s="94"/>
      <c r="L27" s="94"/>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1</v>
      </c>
      <c r="AL27" s="334">
        <f t="shared" si="4"/>
        <v>2</v>
      </c>
      <c r="AM27" s="170"/>
      <c r="AN27" s="170"/>
      <c r="AO27" s="170"/>
    </row>
    <row r="28" spans="1:41" s="141" customFormat="1" ht="21" customHeight="1">
      <c r="A28" s="32">
        <v>22</v>
      </c>
      <c r="B28" s="71" t="s">
        <v>2140</v>
      </c>
      <c r="C28" s="72" t="s">
        <v>1450</v>
      </c>
      <c r="D28" s="73" t="s">
        <v>81</v>
      </c>
      <c r="E28" s="298"/>
      <c r="F28" s="94"/>
      <c r="G28" s="94"/>
      <c r="H28" s="94"/>
      <c r="I28" s="93"/>
      <c r="J28" s="94" t="s">
        <v>2660</v>
      </c>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1</v>
      </c>
      <c r="AK28" s="311">
        <f t="shared" si="3"/>
        <v>1</v>
      </c>
      <c r="AL28" s="334">
        <f t="shared" si="4"/>
        <v>0</v>
      </c>
      <c r="AM28" s="170"/>
      <c r="AN28" s="170"/>
      <c r="AO28" s="170"/>
    </row>
    <row r="29" spans="1:41"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11</v>
      </c>
      <c r="AK29" s="17">
        <f>SUM(AK7:AK28)</f>
        <v>3</v>
      </c>
      <c r="AL29" s="17">
        <f>SUM(AL7:AL28)</f>
        <v>9</v>
      </c>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zoomScaleNormal="100" workbookViewId="0">
      <selection activeCell="K15" sqref="K15"/>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t="s">
        <v>6</v>
      </c>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t="s">
        <v>6</v>
      </c>
      <c r="J11" s="117" t="s">
        <v>6</v>
      </c>
      <c r="K11" s="117" t="s">
        <v>6</v>
      </c>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4</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t="s">
        <v>6</v>
      </c>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1</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t="s">
        <v>6</v>
      </c>
      <c r="J17" s="94" t="s">
        <v>6</v>
      </c>
      <c r="K17" s="94" t="s">
        <v>6</v>
      </c>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4</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t="s">
        <v>8</v>
      </c>
      <c r="J20" s="132"/>
      <c r="K20" s="132" t="s">
        <v>6</v>
      </c>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2</v>
      </c>
      <c r="AK20" s="311">
        <f t="shared" si="3"/>
        <v>0</v>
      </c>
      <c r="AL20" s="334">
        <f t="shared" si="4"/>
        <v>1</v>
      </c>
      <c r="AM20" s="435"/>
      <c r="AN20" s="436"/>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t="s">
        <v>6</v>
      </c>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t="s">
        <v>6</v>
      </c>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1</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t="s">
        <v>6</v>
      </c>
      <c r="J26" s="132" t="s">
        <v>8</v>
      </c>
      <c r="K26" s="132" t="s">
        <v>6</v>
      </c>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2</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t="s">
        <v>6</v>
      </c>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1</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t="s">
        <v>6</v>
      </c>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1</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37" t="s">
        <v>10</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17">
        <f>SUM(AJ7:AJ34)</f>
        <v>18</v>
      </c>
      <c r="AK35" s="17">
        <f>SUM(AK7:AK34)</f>
        <v>0</v>
      </c>
      <c r="AL35" s="17">
        <f>SUM(AL7:AL34)</f>
        <v>3</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8" zoomScaleNormal="100" workbookViewId="0">
      <selection activeCell="K33" sqref="K33"/>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t="s">
        <v>6</v>
      </c>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1</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t="s">
        <v>7</v>
      </c>
      <c r="K10" s="94" t="s">
        <v>6</v>
      </c>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1</v>
      </c>
      <c r="AK10" s="311">
        <f t="shared" si="3"/>
        <v>1</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t="s">
        <v>6</v>
      </c>
      <c r="J11" s="94"/>
      <c r="K11" s="94" t="s">
        <v>6</v>
      </c>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3</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t="s">
        <v>6</v>
      </c>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1</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t="s">
        <v>6</v>
      </c>
      <c r="J14" s="94" t="s">
        <v>6</v>
      </c>
      <c r="K14" s="94" t="s">
        <v>6</v>
      </c>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4</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t="s">
        <v>6</v>
      </c>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1</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35"/>
      <c r="AN19" s="436"/>
      <c r="AO19" s="149"/>
    </row>
    <row r="20" spans="1:41" s="23" customFormat="1" ht="21" customHeight="1">
      <c r="A20" s="4">
        <v>14</v>
      </c>
      <c r="B20" s="37" t="s">
        <v>2208</v>
      </c>
      <c r="C20" s="38" t="s">
        <v>69</v>
      </c>
      <c r="D20" s="39" t="s">
        <v>62</v>
      </c>
      <c r="E20" s="95"/>
      <c r="F20" s="94"/>
      <c r="G20" s="94"/>
      <c r="H20" s="94"/>
      <c r="I20" s="94"/>
      <c r="J20" s="94"/>
      <c r="K20" s="94" t="s">
        <v>6</v>
      </c>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1</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t="s">
        <v>6</v>
      </c>
      <c r="J23" s="94"/>
      <c r="K23" s="94" t="s">
        <v>6</v>
      </c>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2</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t="s">
        <v>6</v>
      </c>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2</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t="s">
        <v>6</v>
      </c>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t="s">
        <v>6</v>
      </c>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1</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t="s">
        <v>6</v>
      </c>
      <c r="J29" s="94" t="s">
        <v>6</v>
      </c>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3</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t="s">
        <v>6</v>
      </c>
      <c r="J30" s="94"/>
      <c r="K30" s="94" t="s">
        <v>6</v>
      </c>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2</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t="s">
        <v>6</v>
      </c>
      <c r="J31" s="94"/>
      <c r="K31" s="94" t="s">
        <v>6</v>
      </c>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2</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t="s">
        <v>6</v>
      </c>
      <c r="J32" s="94"/>
      <c r="K32" s="94" t="s">
        <v>6</v>
      </c>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2</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t="s">
        <v>6</v>
      </c>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1</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32</v>
      </c>
      <c r="AK37" s="17">
        <f>SUM(AK7:AK36)</f>
        <v>1</v>
      </c>
      <c r="AL37" s="17">
        <f>SUM(AL7:AL36)</f>
        <v>1</v>
      </c>
      <c r="AM37" s="149"/>
      <c r="AN37" s="149"/>
    </row>
    <row r="38" spans="1:44"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4">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K20" sqref="K2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37" t="s">
        <v>797</v>
      </c>
      <c r="C7" s="38" t="s">
        <v>16</v>
      </c>
      <c r="D7" s="39" t="s">
        <v>37</v>
      </c>
      <c r="E7" s="131"/>
      <c r="F7" s="132"/>
      <c r="G7" s="132"/>
      <c r="H7" s="132" t="s">
        <v>8</v>
      </c>
      <c r="I7" s="132" t="s">
        <v>8</v>
      </c>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t="s">
        <v>6</v>
      </c>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1</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t="s">
        <v>8</v>
      </c>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1</v>
      </c>
    </row>
    <row r="11" spans="1:38" s="1" customFormat="1" ht="21" customHeight="1">
      <c r="A11" s="4">
        <v>5</v>
      </c>
      <c r="B11" s="37" t="s">
        <v>695</v>
      </c>
      <c r="C11" s="38" t="s">
        <v>696</v>
      </c>
      <c r="D11" s="39" t="s">
        <v>136</v>
      </c>
      <c r="E11" s="131"/>
      <c r="F11" s="132"/>
      <c r="G11" s="132"/>
      <c r="H11" s="132"/>
      <c r="I11" s="132" t="s">
        <v>8</v>
      </c>
      <c r="J11" s="132"/>
      <c r="K11" s="132" t="s">
        <v>8</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2</v>
      </c>
    </row>
    <row r="12" spans="1:38" s="1" customFormat="1" ht="21" customHeight="1">
      <c r="A12" s="4">
        <v>6</v>
      </c>
      <c r="B12" s="37" t="s">
        <v>697</v>
      </c>
      <c r="C12" s="38" t="s">
        <v>698</v>
      </c>
      <c r="D12" s="39" t="s">
        <v>336</v>
      </c>
      <c r="E12" s="131"/>
      <c r="F12" s="132"/>
      <c r="G12" s="132"/>
      <c r="H12" s="132"/>
      <c r="I12" s="132"/>
      <c r="J12" s="132"/>
      <c r="K12" s="132" t="s">
        <v>6</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1</v>
      </c>
      <c r="AK12" s="307">
        <f t="shared" si="3"/>
        <v>0</v>
      </c>
      <c r="AL12" s="334">
        <f t="shared" si="4"/>
        <v>0</v>
      </c>
    </row>
    <row r="13" spans="1:38" s="1" customFormat="1" ht="21" customHeight="1">
      <c r="A13" s="4">
        <v>7</v>
      </c>
      <c r="B13" s="37" t="s">
        <v>699</v>
      </c>
      <c r="C13" s="38" t="s">
        <v>358</v>
      </c>
      <c r="D13" s="39" t="s">
        <v>48</v>
      </c>
      <c r="E13" s="131"/>
      <c r="F13" s="132"/>
      <c r="G13" s="132"/>
      <c r="H13" s="132" t="s">
        <v>8</v>
      </c>
      <c r="I13" s="132" t="s">
        <v>8</v>
      </c>
      <c r="J13" s="132"/>
      <c r="K13" s="132" t="s">
        <v>8</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3</v>
      </c>
    </row>
    <row r="14" spans="1:38" s="1" customFormat="1" ht="21" customHeight="1">
      <c r="A14" s="4">
        <v>8</v>
      </c>
      <c r="B14" s="37" t="s">
        <v>700</v>
      </c>
      <c r="C14" s="38" t="s">
        <v>118</v>
      </c>
      <c r="D14" s="39" t="s">
        <v>48</v>
      </c>
      <c r="E14" s="133"/>
      <c r="F14" s="134"/>
      <c r="G14" s="134"/>
      <c r="H14" s="134"/>
      <c r="I14" s="134"/>
      <c r="J14" s="134" t="s">
        <v>6</v>
      </c>
      <c r="K14" s="134" t="s">
        <v>8</v>
      </c>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1</v>
      </c>
      <c r="AK14" s="307">
        <f t="shared" si="3"/>
        <v>0</v>
      </c>
      <c r="AL14" s="334">
        <f t="shared" si="4"/>
        <v>1</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t="s">
        <v>6</v>
      </c>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1</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t="s">
        <v>6</v>
      </c>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1</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t="s">
        <v>8</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1</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t="s">
        <v>8</v>
      </c>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1</v>
      </c>
    </row>
    <row r="25" spans="1:38" s="1" customFormat="1" ht="21" customHeight="1">
      <c r="A25" s="4">
        <v>19</v>
      </c>
      <c r="B25" s="37" t="s">
        <v>716</v>
      </c>
      <c r="C25" s="38" t="s">
        <v>717</v>
      </c>
      <c r="D25" s="39" t="s">
        <v>718</v>
      </c>
      <c r="E25" s="131"/>
      <c r="F25" s="132"/>
      <c r="G25" s="132"/>
      <c r="H25" s="132"/>
      <c r="I25" s="132" t="s">
        <v>8</v>
      </c>
      <c r="J25" s="132"/>
      <c r="K25" s="132" t="s">
        <v>8</v>
      </c>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2</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t="s">
        <v>8</v>
      </c>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1</v>
      </c>
    </row>
    <row r="29" spans="1:38" s="1" customFormat="1" ht="21" customHeight="1">
      <c r="A29" s="4">
        <v>23</v>
      </c>
      <c r="B29" s="37" t="s">
        <v>724</v>
      </c>
      <c r="C29" s="38" t="s">
        <v>80</v>
      </c>
      <c r="D29" s="39" t="s">
        <v>84</v>
      </c>
      <c r="E29" s="131"/>
      <c r="F29" s="132"/>
      <c r="G29" s="132"/>
      <c r="H29" s="132"/>
      <c r="I29" s="132"/>
      <c r="J29" s="132"/>
      <c r="K29" s="132" t="s">
        <v>8</v>
      </c>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1</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12">
        <f>SUM(AJ7:AJ36)</f>
        <v>5</v>
      </c>
      <c r="AK37" s="112">
        <f>SUM(AK7:AK36)</f>
        <v>1</v>
      </c>
      <c r="AL37" s="112">
        <f>SUM(AL7:AL36)</f>
        <v>15</v>
      </c>
      <c r="AM37" s="11"/>
    </row>
    <row r="38" spans="1:39"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41"/>
      <c r="D41" s="441"/>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41"/>
      <c r="D42" s="441"/>
      <c r="E42" s="441"/>
      <c r="F42" s="441"/>
      <c r="G42" s="441"/>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41"/>
      <c r="D43" s="441"/>
      <c r="E43" s="441"/>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41"/>
      <c r="D44" s="441"/>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2" priority="5">
      <formula>IF(E$6="CN",1,0)</formula>
    </cfRule>
  </conditionalFormatting>
  <conditionalFormatting sqref="E6:AI6">
    <cfRule type="expression" dxfId="191" priority="4">
      <formula>IF(E$6="CN",1,0)</formula>
    </cfRule>
  </conditionalFormatting>
  <conditionalFormatting sqref="E6:AI36">
    <cfRule type="expression" dxfId="190" priority="1">
      <formula>IF(E$6="CN",1,0)</formula>
    </cfRule>
    <cfRule type="expression" dxfId="189" priority="3">
      <formula>IF(E$6="CN",1,0)</formula>
    </cfRule>
  </conditionalFormatting>
  <conditionalFormatting sqref="E6:AH36">
    <cfRule type="expression" dxfId="18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Normal="100" workbookViewId="0">
      <selection activeCell="K30" sqref="K30"/>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2232</v>
      </c>
      <c r="C7" s="72" t="s">
        <v>2233</v>
      </c>
      <c r="D7" s="73" t="s">
        <v>2234</v>
      </c>
      <c r="E7" s="150"/>
      <c r="F7" s="5"/>
      <c r="G7" s="63"/>
      <c r="H7" s="5"/>
      <c r="I7" s="5"/>
      <c r="J7" s="5" t="s">
        <v>6</v>
      </c>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t="s">
        <v>6</v>
      </c>
      <c r="K9" s="5"/>
      <c r="L9" s="5"/>
      <c r="M9" s="63"/>
      <c r="N9" s="63"/>
      <c r="O9" s="63"/>
      <c r="P9" s="5"/>
      <c r="Q9" s="5"/>
      <c r="R9" s="5"/>
      <c r="S9" s="5"/>
      <c r="T9" s="5"/>
      <c r="U9" s="5"/>
      <c r="V9" s="63"/>
      <c r="W9" s="63"/>
      <c r="X9" s="5"/>
      <c r="Y9" s="5"/>
      <c r="Z9" s="5"/>
      <c r="AA9" s="5"/>
      <c r="AB9" s="63"/>
      <c r="AC9" s="63"/>
      <c r="AD9" s="63"/>
      <c r="AE9" s="63"/>
      <c r="AF9" s="5"/>
      <c r="AG9" s="5"/>
      <c r="AH9" s="5"/>
      <c r="AI9" s="5"/>
      <c r="AJ9" s="17">
        <f t="shared" si="2"/>
        <v>1</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t="s">
        <v>6</v>
      </c>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1</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t="s">
        <v>6</v>
      </c>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2</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9"/>
      <c r="AN19" s="490"/>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t="s">
        <v>6</v>
      </c>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1</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t="s">
        <v>6</v>
      </c>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1</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t="s">
        <v>8</v>
      </c>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2</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t="s">
        <v>6</v>
      </c>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1</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t="s">
        <v>6</v>
      </c>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1</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t="s">
        <v>6</v>
      </c>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2</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t="s">
        <v>6</v>
      </c>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1</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91" t="s">
        <v>10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c r="AJ35" s="17">
        <f>SUM(AJ7:AJ34)</f>
        <v>13</v>
      </c>
      <c r="AK35" s="17">
        <f>SUM(AK7:AK34)</f>
        <v>0</v>
      </c>
      <c r="AL35" s="17">
        <f>SUM(AL7:AL34)</f>
        <v>3</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7" zoomScaleNormal="100" workbookViewId="0">
      <selection activeCell="K14" sqref="K14"/>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37" t="s">
        <v>2272</v>
      </c>
      <c r="C7" s="38" t="s">
        <v>31</v>
      </c>
      <c r="D7" s="39" t="s">
        <v>61</v>
      </c>
      <c r="E7" s="95"/>
      <c r="F7" s="94"/>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t="s">
        <v>8</v>
      </c>
      <c r="K8" s="94" t="s">
        <v>6</v>
      </c>
      <c r="L8" s="94"/>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2</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1</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t="s">
        <v>8</v>
      </c>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1</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t="s">
        <v>8</v>
      </c>
      <c r="L14" s="94"/>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2</v>
      </c>
      <c r="AM14" s="11"/>
      <c r="AN14" s="11"/>
      <c r="AO14" s="11"/>
    </row>
    <row r="15" spans="1:41" s="1" customFormat="1" ht="21" customHeight="1">
      <c r="A15" s="4">
        <v>9</v>
      </c>
      <c r="B15" s="37" t="s">
        <v>2284</v>
      </c>
      <c r="C15" s="38" t="s">
        <v>2285</v>
      </c>
      <c r="D15" s="39" t="s">
        <v>14</v>
      </c>
      <c r="E15" s="95"/>
      <c r="F15" s="94"/>
      <c r="G15" s="94"/>
      <c r="H15" s="94"/>
      <c r="I15" s="94"/>
      <c r="J15" s="94"/>
      <c r="K15" s="94" t="s">
        <v>8</v>
      </c>
      <c r="L15" s="94"/>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1</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62"/>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t="s">
        <v>7</v>
      </c>
      <c r="L23" s="94"/>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0</v>
      </c>
      <c r="AK23" s="311">
        <f t="shared" si="3"/>
        <v>1</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t="s">
        <v>7</v>
      </c>
      <c r="K29" s="94"/>
      <c r="L29" s="94"/>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0</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t="s">
        <v>8</v>
      </c>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2</v>
      </c>
      <c r="AM32" s="15"/>
      <c r="AN32"/>
      <c r="AO32"/>
    </row>
    <row r="33" spans="1:40" s="1" customFormat="1" ht="21" customHeight="1">
      <c r="A33" s="4">
        <v>27</v>
      </c>
      <c r="B33" s="37" t="s">
        <v>2313</v>
      </c>
      <c r="C33" s="38" t="s">
        <v>2314</v>
      </c>
      <c r="D33" s="39" t="s">
        <v>59</v>
      </c>
      <c r="E33" s="95"/>
      <c r="F33" s="94"/>
      <c r="G33" s="94"/>
      <c r="H33" s="94" t="s">
        <v>8</v>
      </c>
      <c r="I33" s="94" t="s">
        <v>6</v>
      </c>
      <c r="J33" s="94" t="s">
        <v>8</v>
      </c>
      <c r="K33" s="94" t="s">
        <v>8</v>
      </c>
      <c r="L33" s="94"/>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1</v>
      </c>
      <c r="AK33" s="311">
        <f t="shared" si="3"/>
        <v>0</v>
      </c>
      <c r="AL33" s="334">
        <f t="shared" si="4"/>
        <v>3</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0</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61"/>
      <c r="AN36" s="462"/>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12">
        <f>SUM(AJ7:AJ37)</f>
        <v>3</v>
      </c>
      <c r="AK38" s="112">
        <f>SUM(AK7:AK37)</f>
        <v>3</v>
      </c>
      <c r="AL38" s="112">
        <f>SUM(AL7:AL37)</f>
        <v>12</v>
      </c>
      <c r="AM38" s="11"/>
      <c r="AN38" s="11"/>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0" ht="19.5">
      <c r="C40" s="441"/>
      <c r="D40" s="441"/>
      <c r="E40" s="441"/>
      <c r="F40" s="441"/>
      <c r="G40" s="44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41"/>
      <c r="D41" s="441"/>
      <c r="E41" s="441"/>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41"/>
      <c r="D42" s="441"/>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61"/>
      <c r="AN20" s="462"/>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3"/>
      <c r="AN30" s="12"/>
      <c r="AO30" s="12"/>
      <c r="AP30" s="15"/>
      <c r="AQ30"/>
      <c r="AR30"/>
    </row>
    <row r="31" spans="1:44"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144"/>
      <c r="AN31" s="144"/>
      <c r="AO31" s="144"/>
      <c r="AP31" s="310"/>
      <c r="AQ31" s="310"/>
    </row>
    <row r="32" spans="1:44" ht="19.5">
      <c r="C32" s="441"/>
      <c r="D32" s="441"/>
      <c r="E32" s="441"/>
      <c r="F32" s="441"/>
      <c r="G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2" customFormat="1" ht="35.25" customHeight="1">
      <c r="A3" s="434" t="s">
        <v>2515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7"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7"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4"/>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4"/>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4"/>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4"/>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4"/>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4"/>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94"/>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7" zoomScaleNormal="100" workbookViewId="0">
      <selection activeCell="Q15" sqref="Q15"/>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t="s">
        <v>6</v>
      </c>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1</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t="s">
        <v>6</v>
      </c>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0</v>
      </c>
      <c r="AM22" s="11"/>
      <c r="AN22" s="11"/>
      <c r="AO22" s="11"/>
    </row>
    <row r="23" spans="1:41" s="1" customFormat="1" ht="21" customHeight="1">
      <c r="A23" s="32">
        <v>17</v>
      </c>
      <c r="B23" s="206" t="s">
        <v>2427</v>
      </c>
      <c r="C23" s="207" t="s">
        <v>2428</v>
      </c>
      <c r="D23" s="164" t="s">
        <v>55</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0</v>
      </c>
      <c r="AM32" s="11"/>
      <c r="AN32" s="11"/>
      <c r="AO32" s="11"/>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2</v>
      </c>
      <c r="AK33" s="126">
        <f>SUM(AK7:AK32)</f>
        <v>0</v>
      </c>
      <c r="AL33" s="126">
        <f>SUM(AL7:AL32)</f>
        <v>0</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9.5">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K15" sqref="K15"/>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3" t="s">
        <v>10</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126">
        <f>SUM(AJ7:AJ30)</f>
        <v>0</v>
      </c>
      <c r="AK31" s="126">
        <f>SUM(AK7:AK30)</f>
        <v>0</v>
      </c>
      <c r="AL31" s="126">
        <f>SUM(AL7:AL30)</f>
        <v>0</v>
      </c>
      <c r="AM31" s="15"/>
      <c r="AN31"/>
      <c r="AO31"/>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ht="19.5">
      <c r="C33" s="441"/>
      <c r="D33" s="441"/>
      <c r="E33" s="441"/>
      <c r="F33" s="441"/>
      <c r="G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8" zoomScaleNormal="100" workbookViewId="0">
      <selection activeCell="O20" sqref="O20"/>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t="s">
        <v>6</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t="s">
        <v>6</v>
      </c>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1"/>
      <c r="AN20" s="462"/>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t="s">
        <v>6</v>
      </c>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5" t="s">
        <v>10</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312">
        <f>SUM(AJ7:AJ29)</f>
        <v>3</v>
      </c>
      <c r="AK30" s="279">
        <f>SUM(AK7:AK29)</f>
        <v>0</v>
      </c>
      <c r="AL30" s="279">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41"/>
      <c r="D33" s="441"/>
      <c r="E33" s="441"/>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41"/>
      <c r="D34" s="441"/>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K19" sqref="K19"/>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02">
        <v>1</v>
      </c>
      <c r="B7" s="202" t="s">
        <v>2475</v>
      </c>
      <c r="C7" s="69" t="s">
        <v>2476</v>
      </c>
      <c r="D7" s="70" t="s">
        <v>943</v>
      </c>
      <c r="E7" s="95"/>
      <c r="F7" s="94"/>
      <c r="G7" s="94"/>
      <c r="H7" s="94"/>
      <c r="I7" s="94" t="s">
        <v>8</v>
      </c>
      <c r="J7" s="94" t="s">
        <v>6</v>
      </c>
      <c r="K7" s="94" t="s">
        <v>6</v>
      </c>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1</v>
      </c>
      <c r="AM7" s="9"/>
      <c r="AN7" s="10"/>
      <c r="AO7" s="11"/>
    </row>
    <row r="8" spans="1:41" s="1" customFormat="1" ht="21" customHeight="1">
      <c r="A8" s="202">
        <v>2</v>
      </c>
      <c r="B8" s="254" t="s">
        <v>2477</v>
      </c>
      <c r="C8" s="256" t="s">
        <v>2478</v>
      </c>
      <c r="D8" s="257" t="s">
        <v>2479</v>
      </c>
      <c r="E8" s="95"/>
      <c r="F8" s="94"/>
      <c r="G8" s="94"/>
      <c r="H8" s="94"/>
      <c r="I8" s="94" t="s">
        <v>7</v>
      </c>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t="s">
        <v>8</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1</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t="s">
        <v>7</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1</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t="s">
        <v>6</v>
      </c>
      <c r="K17" s="258" t="s">
        <v>6</v>
      </c>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2</v>
      </c>
      <c r="AK17" s="311">
        <f t="shared" si="3"/>
        <v>0</v>
      </c>
      <c r="AL17" s="334">
        <f t="shared" si="4"/>
        <v>1</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61"/>
      <c r="AN20" s="462"/>
      <c r="AO20" s="11"/>
    </row>
    <row r="21" spans="1:41" s="1" customFormat="1" ht="21" customHeight="1">
      <c r="A21" s="202">
        <v>15</v>
      </c>
      <c r="B21" s="202" t="s">
        <v>2497</v>
      </c>
      <c r="C21" s="69" t="s">
        <v>2498</v>
      </c>
      <c r="D21" s="70" t="s">
        <v>45</v>
      </c>
      <c r="E21" s="95"/>
      <c r="F21" s="94"/>
      <c r="G21" s="94"/>
      <c r="H21" s="94"/>
      <c r="I21" s="94" t="s">
        <v>8</v>
      </c>
      <c r="J21" s="94" t="s">
        <v>8</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2</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t="s">
        <v>7</v>
      </c>
      <c r="J23" s="94" t="s">
        <v>7</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2</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26">
        <f>SUM(AJ7:AJ28)</f>
        <v>4</v>
      </c>
      <c r="AK29" s="126">
        <f>SUM(AK7:AK28)</f>
        <v>4</v>
      </c>
      <c r="AL29" s="126">
        <f>SUM(AL7:AL28)</f>
        <v>5</v>
      </c>
      <c r="AM29"/>
      <c r="AN29"/>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ht="19.5">
      <c r="C31" s="441"/>
      <c r="D31" s="441"/>
      <c r="E31" s="441"/>
      <c r="F31" s="441"/>
      <c r="G31" s="441"/>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41"/>
      <c r="D32" s="441"/>
      <c r="E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2599</v>
      </c>
      <c r="C4" s="379"/>
      <c r="D4" s="379"/>
      <c r="E4" s="379"/>
      <c r="F4" s="379"/>
      <c r="G4" s="379"/>
      <c r="H4" s="379"/>
      <c r="I4" s="379"/>
      <c r="J4" s="379"/>
      <c r="K4" s="379"/>
      <c r="L4" s="379"/>
      <c r="M4" s="379"/>
      <c r="N4" s="379"/>
      <c r="O4" s="379"/>
      <c r="P4" s="379"/>
      <c r="Q4" s="379"/>
      <c r="R4" s="379"/>
      <c r="S4" s="379"/>
      <c r="T4" s="379"/>
      <c r="U4" s="379"/>
      <c r="V4" s="379"/>
      <c r="W4" s="379"/>
      <c r="X4" s="379"/>
      <c r="Y4" s="380"/>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83">
        <v>1</v>
      </c>
      <c r="I6" s="281" t="s">
        <v>2530</v>
      </c>
      <c r="J6" s="190">
        <v>35</v>
      </c>
      <c r="K6" s="286">
        <f>TBN19.1!AJ39</f>
        <v>3</v>
      </c>
      <c r="L6" s="290">
        <f>TBN19.1!AK39</f>
        <v>1</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9</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5</v>
      </c>
      <c r="L7" s="290">
        <f>TBN19.2!AK37</f>
        <v>0</v>
      </c>
      <c r="M7" s="294">
        <f>TBN19.2!AL37</f>
        <v>3</v>
      </c>
      <c r="N7" s="283">
        <v>2</v>
      </c>
      <c r="O7" s="328" t="s">
        <v>2559</v>
      </c>
      <c r="P7" s="190">
        <v>22</v>
      </c>
      <c r="Q7" s="286">
        <f>KTDN19.2!AJ29</f>
        <v>0</v>
      </c>
      <c r="R7" s="290">
        <f>KTDN19.2!AK29</f>
        <v>0</v>
      </c>
      <c r="S7" s="294">
        <f>KTDN19.1!AL28</f>
        <v>0</v>
      </c>
      <c r="T7" s="283">
        <v>2</v>
      </c>
      <c r="U7" s="281" t="s">
        <v>2552</v>
      </c>
      <c r="V7" s="283">
        <v>25</v>
      </c>
      <c r="W7" s="286">
        <f>THUD19.2!AJ32</f>
        <v>2</v>
      </c>
      <c r="X7" s="290">
        <f>THUD19.2!AK32</f>
        <v>0</v>
      </c>
      <c r="Y7" s="294">
        <f>THUD19.2!AL32</f>
        <v>7</v>
      </c>
    </row>
    <row r="8" spans="2:25" s="275" customFormat="1" ht="21" customHeight="1">
      <c r="B8" s="272">
        <v>3</v>
      </c>
      <c r="C8" s="273" t="s">
        <v>2538</v>
      </c>
      <c r="D8" s="276">
        <v>29</v>
      </c>
      <c r="E8" s="286">
        <f>'CKĐL 19.1'!AJ33</f>
        <v>2</v>
      </c>
      <c r="F8" s="290">
        <f>'CKĐL 19.1'!AK33</f>
        <v>0</v>
      </c>
      <c r="G8" s="294">
        <f>'CKĐL 19.1'!AL33</f>
        <v>0</v>
      </c>
      <c r="H8" s="283">
        <v>3</v>
      </c>
      <c r="I8" s="281" t="s">
        <v>2539</v>
      </c>
      <c r="J8" s="190">
        <v>28</v>
      </c>
      <c r="K8" s="286">
        <f>ĐCN19!AJ35</f>
        <v>1</v>
      </c>
      <c r="L8" s="290">
        <f>ĐCN19!AK35</f>
        <v>17</v>
      </c>
      <c r="M8" s="294">
        <f>ĐCN19!AL35</f>
        <v>0</v>
      </c>
      <c r="N8" s="283">
        <v>3</v>
      </c>
      <c r="O8" s="328" t="s">
        <v>2562</v>
      </c>
      <c r="P8" s="190">
        <v>25</v>
      </c>
      <c r="Q8" s="286">
        <f>LGT19.1!AJ31</f>
        <v>9</v>
      </c>
      <c r="R8" s="290">
        <f>LGT19.1!AK31</f>
        <v>0</v>
      </c>
      <c r="S8" s="294">
        <f>LGT19.1!AL31</f>
        <v>0</v>
      </c>
      <c r="T8" s="283">
        <v>3</v>
      </c>
      <c r="U8" s="281" t="s">
        <v>2556</v>
      </c>
      <c r="V8" s="190">
        <v>27</v>
      </c>
      <c r="W8" s="287">
        <f>THUD19.3!AJ33</f>
        <v>24</v>
      </c>
      <c r="X8" s="291">
        <f>THUD19.3!AK33</f>
        <v>0</v>
      </c>
      <c r="Y8" s="295">
        <f>THUD19.3!AL33</f>
        <v>1</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1</v>
      </c>
      <c r="M9" s="294">
        <f>TKTT19!AL26</f>
        <v>0</v>
      </c>
      <c r="N9" s="283">
        <v>4</v>
      </c>
      <c r="O9" s="328" t="s">
        <v>2566</v>
      </c>
      <c r="P9" s="190">
        <v>25</v>
      </c>
      <c r="Q9" s="286" t="e">
        <f>LGT19.2!#REF!</f>
        <v>#REF!</v>
      </c>
      <c r="R9" s="290" t="e">
        <f>LGT19.2!#REF!</f>
        <v>#REF!</v>
      </c>
      <c r="S9" s="294" t="e">
        <f>LGT19.2!#REF!</f>
        <v>#REF!</v>
      </c>
      <c r="T9" s="283">
        <v>4</v>
      </c>
      <c r="U9" s="281" t="s">
        <v>2563</v>
      </c>
      <c r="V9" s="190">
        <v>17</v>
      </c>
      <c r="W9" s="286">
        <f>CĐT19!AJ22</f>
        <v>5</v>
      </c>
      <c r="X9" s="290">
        <f>CĐT19!AK22</f>
        <v>0</v>
      </c>
      <c r="Y9" s="294">
        <f>CĐT19!AL22</f>
        <v>0</v>
      </c>
    </row>
    <row r="10" spans="2:25" s="275" customFormat="1" ht="21" customHeight="1">
      <c r="B10" s="272">
        <v>5</v>
      </c>
      <c r="C10" s="273" t="s">
        <v>2547</v>
      </c>
      <c r="D10" s="276">
        <v>25</v>
      </c>
      <c r="E10" s="286">
        <f>'CKĐL 19.3'!AJ30</f>
        <v>3</v>
      </c>
      <c r="F10" s="290">
        <f>'CKĐL 19.3'!AK30</f>
        <v>0</v>
      </c>
      <c r="G10" s="294">
        <f>'CKĐL 19.3'!AL30</f>
        <v>0</v>
      </c>
      <c r="H10" s="283">
        <v>5</v>
      </c>
      <c r="I10" s="325" t="s">
        <v>2569</v>
      </c>
      <c r="J10" s="283">
        <v>26</v>
      </c>
      <c r="K10" s="289">
        <f>'ĐCN 20.1'!AJ33</f>
        <v>1</v>
      </c>
      <c r="L10" s="293">
        <f>'ĐCN 20.1'!AK33</f>
        <v>0</v>
      </c>
      <c r="M10" s="297">
        <f>'ĐCN 20.1'!AL33</f>
        <v>3</v>
      </c>
      <c r="N10" s="283">
        <v>5</v>
      </c>
      <c r="O10" s="328" t="s">
        <v>2570</v>
      </c>
      <c r="P10" s="190">
        <v>18</v>
      </c>
      <c r="Q10" s="286">
        <f>TCNH19!AJ23</f>
        <v>0</v>
      </c>
      <c r="R10" s="290">
        <f>TCNH19!AK23</f>
        <v>0</v>
      </c>
      <c r="S10" s="294">
        <f>TCNH19!AL23</f>
        <v>0</v>
      </c>
      <c r="T10" s="283">
        <v>5</v>
      </c>
      <c r="U10" s="281" t="s">
        <v>2567</v>
      </c>
      <c r="V10" s="190">
        <v>27</v>
      </c>
      <c r="W10" s="286">
        <f>TQW19.1!AJ33</f>
        <v>5</v>
      </c>
      <c r="X10" s="290">
        <f>TQW19.1!AK33</f>
        <v>0</v>
      </c>
      <c r="Y10" s="294">
        <f>TQW19.1!AL33</f>
        <v>0</v>
      </c>
    </row>
    <row r="11" spans="2:25" s="275" customFormat="1" ht="21" customHeight="1">
      <c r="B11" s="272">
        <v>6</v>
      </c>
      <c r="C11" s="273" t="s">
        <v>2551</v>
      </c>
      <c r="D11" s="276">
        <v>23</v>
      </c>
      <c r="E11" s="286">
        <f>'CKĐL 19.4'!AJ29</f>
        <v>4</v>
      </c>
      <c r="F11" s="290">
        <f>'CKĐL 19.4'!AK29</f>
        <v>4</v>
      </c>
      <c r="G11" s="294">
        <f>'CKĐL 19.4'!AL29</f>
        <v>5</v>
      </c>
      <c r="H11" s="283">
        <v>6</v>
      </c>
      <c r="I11" s="325" t="s">
        <v>2573</v>
      </c>
      <c r="J11" s="283">
        <v>24</v>
      </c>
      <c r="K11" s="289">
        <f>'ĐCN 20.2'!AJ26</f>
        <v>2</v>
      </c>
      <c r="L11" s="293">
        <f>'ĐCN 20.2'!AK26</f>
        <v>5</v>
      </c>
      <c r="M11" s="297">
        <f>'ĐCN 20.2'!AL26</f>
        <v>0</v>
      </c>
      <c r="N11" s="283">
        <v>6</v>
      </c>
      <c r="O11" s="328" t="s">
        <v>2574</v>
      </c>
      <c r="P11" s="190">
        <v>26</v>
      </c>
      <c r="Q11" s="286">
        <f>BHST19!AJ33</f>
        <v>14</v>
      </c>
      <c r="R11" s="290">
        <f>BHST19!AK33</f>
        <v>3</v>
      </c>
      <c r="S11" s="294">
        <f>BHST19!AL33</f>
        <v>0</v>
      </c>
      <c r="T11" s="283">
        <v>6</v>
      </c>
      <c r="U11" s="281" t="s">
        <v>2571</v>
      </c>
      <c r="V11" s="190">
        <v>22</v>
      </c>
      <c r="W11" s="286">
        <f>TQW19.2!AJ29</f>
        <v>3</v>
      </c>
      <c r="X11" s="290">
        <f>TQW19.2!AK29</f>
        <v>0</v>
      </c>
      <c r="Y11" s="294">
        <f>TQW19.2!AL29</f>
        <v>1</v>
      </c>
    </row>
    <row r="12" spans="2:25" s="275" customFormat="1" ht="21" customHeight="1">
      <c r="B12" s="272">
        <v>7</v>
      </c>
      <c r="C12" s="274" t="s">
        <v>2531</v>
      </c>
      <c r="D12" s="272">
        <v>21</v>
      </c>
      <c r="E12" s="287">
        <f>CKCT20.1!AJ25</f>
        <v>4</v>
      </c>
      <c r="F12" s="291">
        <f>CKCT20.1!AK25</f>
        <v>0</v>
      </c>
      <c r="G12" s="326">
        <f>CKCT20.1!AL25</f>
        <v>3</v>
      </c>
      <c r="H12" s="283">
        <v>7</v>
      </c>
      <c r="I12" s="325" t="s">
        <v>2577</v>
      </c>
      <c r="J12" s="283">
        <v>20</v>
      </c>
      <c r="K12" s="289">
        <f>TKTT20!AJ21</f>
        <v>0</v>
      </c>
      <c r="L12" s="293">
        <f>TKTT20!AK21</f>
        <v>2</v>
      </c>
      <c r="M12" s="297">
        <f>TKTT20!AL21</f>
        <v>0</v>
      </c>
      <c r="N12" s="283">
        <v>7</v>
      </c>
      <c r="O12" s="328" t="s">
        <v>2578</v>
      </c>
      <c r="P12" s="190">
        <v>19</v>
      </c>
      <c r="Q12" s="286">
        <f>XNK19.1!AJ26</f>
        <v>0</v>
      </c>
      <c r="R12" s="290">
        <f>XNK19.1!AK26</f>
        <v>5</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11</v>
      </c>
      <c r="F13" s="291">
        <f>CKCT20.2!AK29</f>
        <v>3</v>
      </c>
      <c r="G13" s="326">
        <f>CKCT20.2!AL29</f>
        <v>9</v>
      </c>
      <c r="H13" s="283">
        <v>8</v>
      </c>
      <c r="I13" s="325" t="s">
        <v>2580</v>
      </c>
      <c r="J13" s="283">
        <v>33</v>
      </c>
      <c r="K13" s="289">
        <f>TBN20.1!AJ37</f>
        <v>6</v>
      </c>
      <c r="L13" s="293">
        <f>TBN20.1!AK37</f>
        <v>2</v>
      </c>
      <c r="M13" s="297">
        <f>TBN20.1!AL37</f>
        <v>1</v>
      </c>
      <c r="N13" s="283">
        <v>8</v>
      </c>
      <c r="O13" s="328" t="s">
        <v>2581</v>
      </c>
      <c r="P13" s="190">
        <v>19</v>
      </c>
      <c r="Q13" s="286">
        <f>XNK19.2!AJ26</f>
        <v>0</v>
      </c>
      <c r="R13" s="290">
        <f>XNK19.2!AK26</f>
        <v>1</v>
      </c>
      <c r="S13" s="294">
        <f>XNK19.2!AL26</f>
        <v>0</v>
      </c>
      <c r="T13" s="283">
        <v>8</v>
      </c>
      <c r="U13" s="281" t="s">
        <v>2579</v>
      </c>
      <c r="V13" s="190">
        <v>25</v>
      </c>
      <c r="W13" s="286">
        <f>PCMT19!AJ32</f>
        <v>1</v>
      </c>
      <c r="X13" s="290">
        <f>PCMT19!AK32</f>
        <v>2</v>
      </c>
      <c r="Y13" s="294">
        <f>PCMT19!AL32</f>
        <v>1</v>
      </c>
    </row>
    <row r="14" spans="2:25" s="275" customFormat="1" ht="21" customHeight="1">
      <c r="B14" s="272">
        <v>9</v>
      </c>
      <c r="C14" s="274" t="s">
        <v>2540</v>
      </c>
      <c r="D14" s="272">
        <v>35</v>
      </c>
      <c r="E14" s="287">
        <f>'CKĐL 20.1'!AJ35</f>
        <v>18</v>
      </c>
      <c r="F14" s="291">
        <f>'CKĐL 20.1'!AK35</f>
        <v>0</v>
      </c>
      <c r="G14" s="326">
        <f>'CKĐL 20.1'!AL35</f>
        <v>3</v>
      </c>
      <c r="H14" s="283">
        <v>9</v>
      </c>
      <c r="I14" s="325" t="s">
        <v>2583</v>
      </c>
      <c r="J14" s="283">
        <v>33</v>
      </c>
      <c r="K14" s="289">
        <f>TBN20.2!AJ36</f>
        <v>5</v>
      </c>
      <c r="L14" s="293">
        <f>TBN20.2!AK36</f>
        <v>4</v>
      </c>
      <c r="M14" s="297">
        <f>TBN20.2!AL36</f>
        <v>2</v>
      </c>
      <c r="N14" s="283">
        <v>9</v>
      </c>
      <c r="O14" s="325" t="s">
        <v>2557</v>
      </c>
      <c r="P14" s="283">
        <v>36</v>
      </c>
      <c r="Q14" s="287">
        <f>BHST20.1!AJ38</f>
        <v>10</v>
      </c>
      <c r="R14" s="291">
        <f>BHST20.1!AK38</f>
        <v>16</v>
      </c>
      <c r="S14" s="295">
        <f>BHST20.1!AL38</f>
        <v>3</v>
      </c>
      <c r="T14" s="283">
        <v>9</v>
      </c>
      <c r="U14" s="325" t="s">
        <v>2582</v>
      </c>
      <c r="V14" s="283">
        <v>36</v>
      </c>
      <c r="W14" s="287">
        <f>'THUD 20.2'!AJ42</f>
        <v>8</v>
      </c>
      <c r="X14" s="291">
        <f>'THUD 20.2'!AK42</f>
        <v>4</v>
      </c>
      <c r="Y14" s="295">
        <f>'THUD 20.2'!AL42</f>
        <v>0</v>
      </c>
    </row>
    <row r="15" spans="2:25" s="275" customFormat="1" ht="21" customHeight="1">
      <c r="B15" s="272">
        <v>10</v>
      </c>
      <c r="C15" s="274" t="s">
        <v>2544</v>
      </c>
      <c r="D15" s="272">
        <v>33</v>
      </c>
      <c r="E15" s="287">
        <f>CKĐL20.2!AJ37</f>
        <v>32</v>
      </c>
      <c r="F15" s="291">
        <f>CKĐL20.2!AK37</f>
        <v>1</v>
      </c>
      <c r="G15" s="326">
        <f>CKĐL20.2!AL37</f>
        <v>1</v>
      </c>
      <c r="H15" s="283">
        <v>10</v>
      </c>
      <c r="I15" s="325" t="s">
        <v>2533</v>
      </c>
      <c r="J15" s="283">
        <v>36</v>
      </c>
      <c r="K15" s="289">
        <f>TBN20.3!AJ40</f>
        <v>15</v>
      </c>
      <c r="L15" s="293">
        <f>TBN20.3!AK40</f>
        <v>1</v>
      </c>
      <c r="M15" s="297">
        <f>TBN20.3!AL40</f>
        <v>0</v>
      </c>
      <c r="N15" s="283">
        <v>10</v>
      </c>
      <c r="O15" s="325" t="s">
        <v>2560</v>
      </c>
      <c r="P15" s="283">
        <v>39</v>
      </c>
      <c r="Q15" s="287">
        <f>BHST20.2!AJ42</f>
        <v>13</v>
      </c>
      <c r="R15" s="291">
        <f>BHST20.2!AK42</f>
        <v>1</v>
      </c>
      <c r="S15" s="295">
        <f>BHST20.2!AL42</f>
        <v>2</v>
      </c>
      <c r="T15" s="283">
        <v>10</v>
      </c>
      <c r="U15" s="325" t="s">
        <v>2532</v>
      </c>
      <c r="V15" s="283">
        <v>37</v>
      </c>
      <c r="W15" s="287">
        <f>THUD20.3!AJ40</f>
        <v>11</v>
      </c>
      <c r="X15" s="291">
        <f>THUD20.3!AK40</f>
        <v>0</v>
      </c>
      <c r="Y15" s="295">
        <f>THUD20.3!AL40</f>
        <v>4</v>
      </c>
    </row>
    <row r="16" spans="2:25" s="275" customFormat="1" ht="21" customHeight="1">
      <c r="B16" s="272">
        <v>11</v>
      </c>
      <c r="C16" s="274" t="s">
        <v>2549</v>
      </c>
      <c r="D16" s="272">
        <v>28</v>
      </c>
      <c r="E16" s="287">
        <f>'CKĐL 20.3'!AJ35</f>
        <v>13</v>
      </c>
      <c r="F16" s="291">
        <f>'CKĐL 20.3'!AK35</f>
        <v>0</v>
      </c>
      <c r="G16" s="326">
        <f>'CKĐL 20.3'!AL35</f>
        <v>3</v>
      </c>
      <c r="H16" s="283">
        <v>11</v>
      </c>
      <c r="I16" s="325" t="s">
        <v>2537</v>
      </c>
      <c r="J16" s="283">
        <v>25</v>
      </c>
      <c r="K16" s="289">
        <f>CSSD20.1!AJ29</f>
        <v>4</v>
      </c>
      <c r="L16" s="293">
        <f>CSSD20.1!AK29</f>
        <v>7</v>
      </c>
      <c r="M16" s="297">
        <f>CSSD20.1!AL29</f>
        <v>0</v>
      </c>
      <c r="N16" s="283">
        <v>11</v>
      </c>
      <c r="O16" s="325" t="s">
        <v>2564</v>
      </c>
      <c r="P16" s="283">
        <v>24</v>
      </c>
      <c r="Q16" s="287">
        <f>KTDN20.1!AJ28</f>
        <v>8</v>
      </c>
      <c r="R16" s="291">
        <f>KTDN20.1!AK28</f>
        <v>2</v>
      </c>
      <c r="S16" s="295">
        <f>KTDN20.1!AL28</f>
        <v>0</v>
      </c>
      <c r="T16" s="283">
        <v>11</v>
      </c>
      <c r="U16" s="325" t="s">
        <v>2545</v>
      </c>
      <c r="V16" s="283">
        <v>23</v>
      </c>
      <c r="W16" s="287">
        <f>PCMT20!AJ27</f>
        <v>5</v>
      </c>
      <c r="X16" s="291">
        <f>PCMT20!AK27</f>
        <v>0</v>
      </c>
      <c r="Y16" s="295">
        <f>PCMT20!AL27</f>
        <v>3</v>
      </c>
    </row>
    <row r="17" spans="1:25" s="275" customFormat="1" ht="21" customHeight="1">
      <c r="B17" s="272">
        <v>12</v>
      </c>
      <c r="C17" s="274" t="s">
        <v>2553</v>
      </c>
      <c r="D17" s="272">
        <v>34</v>
      </c>
      <c r="E17" s="287">
        <f>'CKĐL 20.4'!AJ38</f>
        <v>3</v>
      </c>
      <c r="F17" s="291">
        <f>'CKĐL 20.4'!AK38</f>
        <v>3</v>
      </c>
      <c r="G17" s="326">
        <f>'CKĐL 20.4'!AL38</f>
        <v>12</v>
      </c>
      <c r="H17" s="283">
        <v>12</v>
      </c>
      <c r="I17" s="325" t="s">
        <v>2541</v>
      </c>
      <c r="J17" s="283">
        <v>29</v>
      </c>
      <c r="K17" s="289">
        <f>CSSD20.2!AJ34</f>
        <v>10</v>
      </c>
      <c r="L17" s="293">
        <f>CSSD20.2!AK34</f>
        <v>2</v>
      </c>
      <c r="M17" s="297">
        <f>CSSD20.2!AL34</f>
        <v>0</v>
      </c>
      <c r="N17" s="283">
        <v>12</v>
      </c>
      <c r="O17" s="325" t="s">
        <v>2568</v>
      </c>
      <c r="P17" s="283">
        <v>24</v>
      </c>
      <c r="Q17" s="287">
        <f>KTDN20.2!AJ27</f>
        <v>7</v>
      </c>
      <c r="R17" s="291">
        <f>KTDN20.2!AK27</f>
        <v>2</v>
      </c>
      <c r="S17" s="295">
        <f>KTDN20.2!AL27</f>
        <v>0</v>
      </c>
      <c r="T17" s="283">
        <v>12</v>
      </c>
      <c r="U17" s="325" t="s">
        <v>2550</v>
      </c>
      <c r="V17" s="283">
        <v>32</v>
      </c>
      <c r="W17" s="287">
        <f>'TQW20'!AJ37</f>
        <v>5</v>
      </c>
      <c r="X17" s="291">
        <f>'TQW20'!AK37</f>
        <v>1</v>
      </c>
      <c r="Y17" s="295">
        <f>'TQW20'!AL37</f>
        <v>15</v>
      </c>
    </row>
    <row r="18" spans="1:25" s="275" customFormat="1" ht="21" customHeight="1">
      <c r="B18" s="393" t="s">
        <v>2587</v>
      </c>
      <c r="C18" s="393"/>
      <c r="D18" s="393"/>
      <c r="E18" s="393"/>
      <c r="F18" s="393"/>
      <c r="G18" s="393"/>
      <c r="H18" s="283">
        <v>13</v>
      </c>
      <c r="I18" s="325" t="s">
        <v>2546</v>
      </c>
      <c r="J18" s="283">
        <v>26</v>
      </c>
      <c r="K18" s="289">
        <f>CSSD20.3!AJ37</f>
        <v>5</v>
      </c>
      <c r="L18" s="293">
        <f>CSSD20.3!AK37</f>
        <v>0</v>
      </c>
      <c r="M18" s="297">
        <f>CSSD20.3!AL37</f>
        <v>1</v>
      </c>
      <c r="N18" s="283">
        <v>13</v>
      </c>
      <c r="O18" s="325" t="s">
        <v>2572</v>
      </c>
      <c r="P18" s="283">
        <v>26</v>
      </c>
      <c r="Q18" s="287">
        <f>TCNH20!AJ30</f>
        <v>1</v>
      </c>
      <c r="R18" s="291">
        <f>TCNH20!AK30</f>
        <v>5</v>
      </c>
      <c r="S18" s="295">
        <f>TCNH20!AL30</f>
        <v>5</v>
      </c>
      <c r="T18" s="283">
        <v>13</v>
      </c>
      <c r="U18" s="325" t="s">
        <v>2554</v>
      </c>
      <c r="V18" s="283">
        <v>19</v>
      </c>
      <c r="W18" s="287">
        <f>CĐT20!AJ25</f>
        <v>1</v>
      </c>
      <c r="X18" s="291">
        <f>CĐT20!AK25</f>
        <v>0</v>
      </c>
      <c r="Y18" s="295">
        <f>CĐT20!AL25</f>
        <v>0</v>
      </c>
    </row>
    <row r="19" spans="1:25" s="275" customFormat="1" ht="21" customHeight="1">
      <c r="B19" s="361" t="str">
        <f>"Tổng HS vắng không phép "&amp;SUM(E6:E17)+SUM(E12:E17)</f>
        <v>Tổng HS vắng không phép 179</v>
      </c>
      <c r="C19" s="362"/>
      <c r="D19" s="362"/>
      <c r="E19" s="362"/>
      <c r="F19" s="362"/>
      <c r="G19" s="363"/>
      <c r="H19" s="418" t="s">
        <v>2590</v>
      </c>
      <c r="I19" s="418"/>
      <c r="J19" s="418"/>
      <c r="K19" s="418"/>
      <c r="L19" s="418"/>
      <c r="M19" s="418"/>
      <c r="N19" s="283">
        <v>14</v>
      </c>
      <c r="O19" s="325" t="s">
        <v>2576</v>
      </c>
      <c r="P19" s="283">
        <v>39</v>
      </c>
      <c r="Q19" s="287">
        <f>'LGT20'!AJ44</f>
        <v>0</v>
      </c>
      <c r="R19" s="291">
        <f>'LGT20'!AK44</f>
        <v>33</v>
      </c>
      <c r="S19" s="295">
        <f>'LGT20'!AL44</f>
        <v>0</v>
      </c>
      <c r="T19" s="283">
        <v>14</v>
      </c>
      <c r="U19" s="325" t="s">
        <v>2558</v>
      </c>
      <c r="V19" s="283">
        <v>33</v>
      </c>
      <c r="W19" s="287">
        <f>'TKĐH 20.1'!AJ38</f>
        <v>3</v>
      </c>
      <c r="X19" s="291">
        <f>'TKĐH 20.1'!AK38</f>
        <v>3</v>
      </c>
      <c r="Y19" s="295">
        <f>'TKĐH 20.1'!AL38</f>
        <v>2</v>
      </c>
    </row>
    <row r="20" spans="1:25" s="275" customFormat="1" ht="21" customHeight="1">
      <c r="B20" s="364" t="str">
        <f>"Tổng HS vắng có phép "&amp;SUM(F6:F17)+SUM(F12:F17)</f>
        <v>Tổng HS vắng có phép 18</v>
      </c>
      <c r="C20" s="365"/>
      <c r="D20" s="365"/>
      <c r="E20" s="365"/>
      <c r="F20" s="365"/>
      <c r="G20" s="366"/>
      <c r="H20" s="361" t="str">
        <f>"Tổng HS vắng không phép " &amp;SUM(K6:K18)</f>
        <v>Tổng HS vắng không phép 57</v>
      </c>
      <c r="I20" s="362"/>
      <c r="J20" s="362"/>
      <c r="K20" s="362"/>
      <c r="L20" s="362"/>
      <c r="M20" s="363"/>
      <c r="N20" s="393" t="s">
        <v>2588</v>
      </c>
      <c r="O20" s="393"/>
      <c r="P20" s="393"/>
      <c r="Q20" s="393"/>
      <c r="R20" s="393"/>
      <c r="S20" s="393"/>
      <c r="T20" s="283">
        <v>15</v>
      </c>
      <c r="U20" s="325" t="s">
        <v>2561</v>
      </c>
      <c r="V20" s="283">
        <v>27</v>
      </c>
      <c r="W20" s="287">
        <f>'TKĐH 20.2'!AJ33</f>
        <v>15</v>
      </c>
      <c r="X20" s="291">
        <f>'TKĐH 20.2'!AK33</f>
        <v>1</v>
      </c>
      <c r="Y20" s="295">
        <f>'TKĐH 20.2'!AL33</f>
        <v>0</v>
      </c>
    </row>
    <row r="21" spans="1:25" s="275" customFormat="1" ht="21" customHeight="1">
      <c r="B21" s="400" t="str">
        <f>"Tổng HS đi học trễ "&amp;SUM(G6:G11)+SUM(G6:G17)</f>
        <v>Tổng HS đi học trễ 41</v>
      </c>
      <c r="C21" s="401"/>
      <c r="D21" s="401"/>
      <c r="E21" s="401"/>
      <c r="F21" s="401"/>
      <c r="G21" s="402"/>
      <c r="H21" s="364" t="str">
        <f>"Tổng HS vắng có phép " &amp;SUM(L6:L18)</f>
        <v>Tổng HS vắng có phép 42</v>
      </c>
      <c r="I21" s="365"/>
      <c r="J21" s="365"/>
      <c r="K21" s="365"/>
      <c r="L21" s="365"/>
      <c r="M21" s="366"/>
      <c r="N21" s="409" t="s">
        <v>2600</v>
      </c>
      <c r="O21" s="410"/>
      <c r="P21" s="410"/>
      <c r="Q21" s="410"/>
      <c r="R21" s="411" t="e">
        <f>SUM(Q6:Q19)</f>
        <v>#REF!</v>
      </c>
      <c r="S21" s="412"/>
      <c r="T21" s="283">
        <v>16</v>
      </c>
      <c r="U21" s="325" t="s">
        <v>2565</v>
      </c>
      <c r="V21" s="283">
        <v>30</v>
      </c>
      <c r="W21" s="289">
        <f>TKĐH20.3!AJ33</f>
        <v>10</v>
      </c>
      <c r="X21" s="293">
        <f>TKĐH20.3!AK33</f>
        <v>1</v>
      </c>
      <c r="Y21" s="297">
        <f>TKĐH20.3!AL33</f>
        <v>3</v>
      </c>
    </row>
    <row r="22" spans="1:25" s="277" customFormat="1" ht="19.5">
      <c r="H22" s="419" t="str">
        <f>"Tổng HS đi học trễ " &amp;SUM(M6:M18)</f>
        <v>Tổng HS đi học trễ 10</v>
      </c>
      <c r="I22" s="420"/>
      <c r="J22" s="420"/>
      <c r="K22" s="420"/>
      <c r="L22" s="420"/>
      <c r="M22" s="501"/>
      <c r="N22" s="398" t="e">
        <f>"Tổng HS vắng có phép "&amp;SUM(R6:R19)</f>
        <v>#REF!</v>
      </c>
      <c r="O22" s="398"/>
      <c r="P22" s="398"/>
      <c r="Q22" s="398"/>
      <c r="R22" s="398"/>
      <c r="S22" s="398"/>
      <c r="T22" s="418" t="s">
        <v>2589</v>
      </c>
      <c r="U22" s="418"/>
      <c r="V22" s="418"/>
      <c r="W22" s="418"/>
      <c r="X22" s="418"/>
      <c r="Y22" s="418"/>
    </row>
    <row r="23" spans="1:25" s="300" customFormat="1" ht="23.25">
      <c r="A23" s="329"/>
      <c r="B23" s="498" t="e">
        <f>"Tổng số buổi học sinh vắng học không phép trong tháng 01: " &amp;SUM(E6:E17)+SUM(K6:K18)+SUM(Q6:Q19)+SUM(W6:W21)</f>
        <v>#REF!</v>
      </c>
      <c r="C23" s="498"/>
      <c r="D23" s="498"/>
      <c r="E23" s="498"/>
      <c r="F23" s="498"/>
      <c r="G23" s="498"/>
      <c r="H23" s="498"/>
      <c r="I23" s="498"/>
      <c r="J23" s="498"/>
      <c r="K23" s="498"/>
      <c r="L23" s="498"/>
      <c r="M23" s="498"/>
      <c r="N23" s="402" t="e">
        <f>"Tổng HS đi học trễ "&amp;SUM(S6:S19)</f>
        <v>#REF!</v>
      </c>
      <c r="O23" s="399"/>
      <c r="P23" s="399"/>
      <c r="Q23" s="399"/>
      <c r="R23" s="399"/>
      <c r="S23" s="399"/>
      <c r="T23" s="361" t="str">
        <f>"Tổng HS vắng không phép "&amp; SUM(W6:W21)</f>
        <v>Tổng HS vắng không phép 98</v>
      </c>
      <c r="U23" s="362"/>
      <c r="V23" s="362"/>
      <c r="W23" s="362"/>
      <c r="X23" s="362"/>
      <c r="Y23" s="363"/>
    </row>
    <row r="24" spans="1:25" ht="20.25">
      <c r="D24" s="496" t="e">
        <f>"Tổng số buổi học sinh vắng học có phép trong tháng 01: " &amp;SUM(F6:F17)+SUM(L6:L18)+SUM(R6:R19)+SUM(X6:X21)</f>
        <v>#REF!</v>
      </c>
      <c r="E24" s="497"/>
      <c r="F24" s="497"/>
      <c r="G24" s="497"/>
      <c r="H24" s="497"/>
      <c r="I24" s="497"/>
      <c r="J24" s="497"/>
      <c r="K24" s="497"/>
      <c r="L24" s="497"/>
      <c r="M24" s="497"/>
      <c r="N24" s="497"/>
      <c r="O24" s="497"/>
      <c r="T24" s="364" t="str">
        <f>"Tổng HS vắng có phép "&amp; SUM(X6:X21)</f>
        <v>Tổng HS vắng có phép 12</v>
      </c>
      <c r="U24" s="365"/>
      <c r="V24" s="365"/>
      <c r="W24" s="365"/>
      <c r="X24" s="365"/>
      <c r="Y24" s="366"/>
    </row>
    <row r="25" spans="1:25" ht="20.25">
      <c r="G25" s="499" t="e">
        <f>"Tổng số buổi học sinh đi học trễ trong tháng 01: " &amp;SUM(G6:G17)+SUM(L6:M18)+SUM(S6:S19)+SUM(Y6:Y21)</f>
        <v>#REF!</v>
      </c>
      <c r="H25" s="500"/>
      <c r="I25" s="500"/>
      <c r="J25" s="500"/>
      <c r="K25" s="500"/>
      <c r="L25" s="500"/>
      <c r="M25" s="500"/>
      <c r="N25" s="500"/>
      <c r="O25" s="500"/>
      <c r="P25" s="500"/>
      <c r="Q25" s="500"/>
      <c r="R25" s="500"/>
      <c r="T25" s="400" t="str">
        <f>"Tổng HS đi học trễ "&amp; SUM(Y6:Y21)</f>
        <v>Tổng HS đi học trễ 46</v>
      </c>
      <c r="U25" s="401"/>
      <c r="V25" s="401"/>
      <c r="W25" s="401"/>
      <c r="X25" s="401"/>
      <c r="Y25" s="402"/>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J22" sqref="J22"/>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0</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t="s">
        <v>6</v>
      </c>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4" t="s">
        <v>10</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0">
        <f>SUM(AJ7:AJ24)</f>
        <v>1</v>
      </c>
      <c r="AK25" s="40">
        <f>SUM(AK7:AK24)</f>
        <v>0</v>
      </c>
      <c r="AL25" s="40">
        <f>SUM(AL7:AL24)</f>
        <v>0</v>
      </c>
    </row>
    <row r="26" spans="1:39"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zoomScaleNormal="100" workbookViewId="0">
      <selection activeCell="J13" sqref="J13"/>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t="s">
        <v>6</v>
      </c>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1</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t="s">
        <v>6</v>
      </c>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1</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5" t="s">
        <v>2653</v>
      </c>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t="s">
        <v>8</v>
      </c>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1</v>
      </c>
    </row>
    <row r="20" spans="1:40" s="23" customFormat="1" ht="21" customHeight="1">
      <c r="A20" s="4">
        <v>14</v>
      </c>
      <c r="B20" s="337" t="s">
        <v>752</v>
      </c>
      <c r="C20" s="338" t="s">
        <v>696</v>
      </c>
      <c r="D20" s="339" t="s">
        <v>78</v>
      </c>
      <c r="E20" s="131"/>
      <c r="F20" s="178"/>
      <c r="G20" s="132"/>
      <c r="H20" s="178"/>
      <c r="I20" s="132" t="s">
        <v>6</v>
      </c>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7" t="s">
        <v>753</v>
      </c>
      <c r="C21" s="338" t="s">
        <v>754</v>
      </c>
      <c r="D21" s="339" t="s">
        <v>43</v>
      </c>
      <c r="E21" s="131"/>
      <c r="F21" s="178"/>
      <c r="G21" s="132"/>
      <c r="H21" s="178"/>
      <c r="I21" s="132" t="s">
        <v>6</v>
      </c>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1</v>
      </c>
      <c r="AK21" s="307">
        <f t="shared" si="3"/>
        <v>0</v>
      </c>
      <c r="AL21" s="334">
        <f t="shared" si="4"/>
        <v>0</v>
      </c>
    </row>
    <row r="22" spans="1:40" s="23" customFormat="1" ht="21" customHeight="1">
      <c r="A22" s="4">
        <v>16</v>
      </c>
      <c r="B22" s="337" t="s">
        <v>755</v>
      </c>
      <c r="C22" s="338" t="s">
        <v>756</v>
      </c>
      <c r="D22" s="339" t="s">
        <v>46</v>
      </c>
      <c r="E22" s="445" t="s">
        <v>2654</v>
      </c>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7"/>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4" t="s">
        <v>10</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317">
        <f>SUM(AJ7:AJ26)</f>
        <v>5</v>
      </c>
      <c r="AK27" s="317">
        <f>SUM(AK7:AK26)</f>
        <v>0</v>
      </c>
      <c r="AL27" s="317">
        <f>SUM(AL7:AL26)</f>
        <v>3</v>
      </c>
    </row>
    <row r="28" spans="1:40"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4" priority="1">
      <formula>IF(E$6="CN",1,0)</formula>
    </cfRule>
    <cfRule type="expression" dxfId="183"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6" zoomScaleNormal="100" workbookViewId="0">
      <selection activeCell="J16" sqref="J1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t="s">
        <v>6</v>
      </c>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t="s">
        <v>8</v>
      </c>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1</v>
      </c>
    </row>
    <row r="30" spans="1:38" s="23" customFormat="1" ht="21" customHeight="1">
      <c r="A30" s="32">
        <v>24</v>
      </c>
      <c r="B30" s="71" t="s">
        <v>612</v>
      </c>
      <c r="C30" s="72" t="s">
        <v>80</v>
      </c>
      <c r="D30" s="73" t="s">
        <v>315</v>
      </c>
      <c r="E30" s="108"/>
      <c r="F30" s="108"/>
      <c r="G30" s="108"/>
      <c r="H30" s="108"/>
      <c r="I30" s="108"/>
      <c r="J30" s="109" t="s">
        <v>6</v>
      </c>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t="s">
        <v>6</v>
      </c>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1</v>
      </c>
      <c r="AK37" s="307">
        <f t="shared" si="3"/>
        <v>1</v>
      </c>
      <c r="AL37" s="334">
        <f t="shared" si="4"/>
        <v>0</v>
      </c>
    </row>
    <row r="38" spans="1:40"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4">
        <f>SUM(AJ7:AJ37)</f>
        <v>3</v>
      </c>
      <c r="AK38" s="14">
        <f>SUM(AK7:AK37)</f>
        <v>3</v>
      </c>
      <c r="AL38" s="14">
        <f>SUM(AL7:AL37)</f>
        <v>2</v>
      </c>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41"/>
      <c r="D89" s="441"/>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41"/>
      <c r="D90" s="441"/>
      <c r="E90" s="441"/>
      <c r="F90" s="441"/>
      <c r="G90" s="441"/>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41"/>
      <c r="D91" s="441"/>
      <c r="E91" s="441"/>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41"/>
      <c r="D92" s="441"/>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8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9" zoomScaleNormal="100" workbookViewId="0">
      <selection activeCell="J12" sqref="J1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t="s">
        <v>6</v>
      </c>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1</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t="s">
        <v>6</v>
      </c>
      <c r="J12" s="109" t="s">
        <v>6</v>
      </c>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3</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t="s">
        <v>6</v>
      </c>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7">
        <f t="shared" si="3"/>
        <v>0</v>
      </c>
      <c r="AL22" s="334">
        <f t="shared" si="4"/>
        <v>0</v>
      </c>
    </row>
    <row r="23" spans="1:40" s="1" customFormat="1" ht="21" customHeight="1">
      <c r="A23" s="4">
        <v>17</v>
      </c>
      <c r="B23" s="190" t="s">
        <v>658</v>
      </c>
      <c r="C23" s="305" t="s">
        <v>64</v>
      </c>
      <c r="D23" s="306" t="s">
        <v>9</v>
      </c>
      <c r="E23" s="108"/>
      <c r="F23" s="108"/>
      <c r="G23" s="108"/>
      <c r="H23" s="108" t="s">
        <v>6</v>
      </c>
      <c r="I23" s="108" t="s">
        <v>6</v>
      </c>
      <c r="J23" s="109" t="s">
        <v>6</v>
      </c>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3</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t="s">
        <v>6</v>
      </c>
      <c r="J24" s="109" t="s">
        <v>6</v>
      </c>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3</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t="s">
        <v>7</v>
      </c>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15</v>
      </c>
      <c r="AK33" s="112">
        <f>SUM(AK7:AK32)</f>
        <v>1</v>
      </c>
      <c r="AL33" s="112">
        <f>SUM(AL7:AL32)</f>
        <v>0</v>
      </c>
    </row>
    <row r="34" spans="1:39"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39" ht="19.5">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2021-05-07T04:17:51Z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