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6.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7.xml" ContentType="application/vnd.openxmlformats-officedocument.spreadsheetml.comments+xml"/>
  <Override PartName="/xl/drawings/drawing42.xml" ContentType="application/vnd.openxmlformats-officedocument.drawing+xml"/>
  <Override PartName="/xl/comments8.xml" ContentType="application/vnd.openxmlformats-officedocument.spreadsheetml.comments+xml"/>
  <Override PartName="/xl/drawings/drawing43.xml" ContentType="application/vnd.openxmlformats-officedocument.drawing+xml"/>
  <Override PartName="/xl/comments9.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10.xml" ContentType="application/vnd.openxmlformats-officedocument.spreadsheetml.comments+xml"/>
  <Override PartName="/xl/drawings/drawing49.xml" ContentType="application/vnd.openxmlformats-officedocument.drawing+xml"/>
  <Override PartName="/xl/comments11.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2.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3.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3" activeTab="2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M14" i="320"/>
  <c r="L14" i="320"/>
  <c r="K14" i="320"/>
  <c r="M9" i="320"/>
  <c r="L9" i="320"/>
  <c r="K9" i="320"/>
  <c r="S8" i="320"/>
  <c r="R8" i="320"/>
  <c r="Q8" i="320"/>
  <c r="M15" i="319"/>
  <c r="L15" i="319"/>
  <c r="K15" i="319"/>
  <c r="S18" i="319"/>
  <c r="R18" i="319"/>
  <c r="Q18" i="319"/>
  <c r="S9" i="319"/>
  <c r="R9" i="319"/>
  <c r="Q9" i="319"/>
  <c r="M10" i="319"/>
  <c r="L10" i="319"/>
  <c r="K10"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W11" i="318" s="1"/>
  <c r="AL27" i="295"/>
  <c r="AJ27" i="295"/>
  <c r="AL36" i="293"/>
  <c r="AJ36" i="293"/>
  <c r="W13" i="318" l="1"/>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AJ31" i="297"/>
  <c r="AL33" i="296"/>
  <c r="Y11" i="318" s="1"/>
  <c r="AL37" i="294"/>
  <c r="AK28" i="304"/>
  <c r="AK41" i="303"/>
  <c r="AK42" i="302"/>
  <c r="AK44" i="300"/>
  <c r="X16" i="318" s="1"/>
  <c r="AJ40" i="299"/>
  <c r="AK40" i="298"/>
  <c r="AJ40" i="298"/>
  <c r="AK31" i="297"/>
  <c r="AK33" i="296"/>
  <c r="X11" i="318" s="1"/>
  <c r="AK37" i="294"/>
  <c r="AK36" i="293"/>
  <c r="AK32" i="292"/>
  <c r="G15" i="318"/>
  <c r="E15" i="318"/>
  <c r="AJ29" i="284"/>
  <c r="AL46" i="282"/>
  <c r="X19" i="318" l="1"/>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0"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N22"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H22" i="318"/>
  <c r="N23" i="319" l="1"/>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c r="AK39" i="260"/>
  <c r="AK34" i="257"/>
  <c r="X9" i="318" l="1"/>
  <c r="X19" i="320"/>
  <c r="X20" i="319"/>
  <c r="B25" i="318"/>
  <c r="N24" i="318"/>
  <c r="X6" i="318"/>
  <c r="X16" i="320"/>
  <c r="O23" i="320" s="1"/>
  <c r="X17" i="319"/>
  <c r="B27" i="318"/>
  <c r="T23" i="320"/>
  <c r="T25" i="319"/>
  <c r="G25" i="319"/>
  <c r="T23" i="319"/>
  <c r="B23" i="319"/>
  <c r="P24" i="320"/>
  <c r="T24" i="320"/>
  <c r="X22" i="320"/>
  <c r="L22" i="320"/>
  <c r="D24" i="319" l="1"/>
  <c r="T24" i="319"/>
  <c r="N23" i="318"/>
  <c r="B26" i="318"/>
</calcChain>
</file>

<file path=xl/comments1.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1.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2.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3.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5.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6.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7.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8.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9.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sharedStrings.xml><?xml version="1.0" encoding="utf-8"?>
<sst xmlns="http://schemas.openxmlformats.org/spreadsheetml/2006/main" count="6392" uniqueCount="2863">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</sst>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11" fillId="0" borderId="0" xfId="0" applyFont="1" applyAlignment="1">
      <alignment horizontal="center" vertical="top"/>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1085850</xdr:colOff>
      <xdr:row>2</xdr:row>
      <xdr:rowOff>26311</xdr:rowOff>
    </xdr:from>
    <xdr:to>
      <xdr:col>5</xdr:col>
      <xdr:colOff>152400</xdr:colOff>
      <xdr:row>2</xdr:row>
      <xdr:rowOff>26311</xdr:rowOff>
    </xdr:to>
    <xdr:cxnSp macro="">
      <xdr:nvCxnSpPr>
        <xdr:cNvPr id="7" name="Straight Connector 6"/>
        <xdr:cNvCxnSpPr/>
      </xdr:nvCxnSpPr>
      <xdr:spPr>
        <a:xfrm>
          <a:off x="2438400" y="502561"/>
          <a:ext cx="1304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6" t="s">
        <v>2728</v>
      </c>
      <c r="C1" s="366"/>
      <c r="D1" s="366"/>
      <c r="E1" s="366"/>
      <c r="F1" s="366"/>
      <c r="G1" s="366"/>
      <c r="H1" s="366"/>
      <c r="I1" s="366"/>
      <c r="J1" s="366"/>
      <c r="K1" s="296"/>
      <c r="L1" s="296"/>
      <c r="M1" s="296"/>
      <c r="N1" s="367" t="s">
        <v>2729</v>
      </c>
      <c r="O1" s="367"/>
      <c r="P1" s="367"/>
      <c r="Q1" s="367"/>
      <c r="R1" s="367"/>
      <c r="S1" s="367"/>
      <c r="T1" s="367"/>
      <c r="U1" s="367"/>
      <c r="V1" s="367"/>
      <c r="W1" s="367"/>
      <c r="X1" s="367"/>
      <c r="Y1" s="367"/>
    </row>
    <row r="2" spans="2:25" ht="24" customHeight="1">
      <c r="B2" s="368" t="s">
        <v>2800</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369" t="s">
        <v>2801</v>
      </c>
      <c r="C3" s="369"/>
      <c r="D3" s="369"/>
      <c r="E3" s="369"/>
      <c r="F3" s="369"/>
      <c r="G3" s="369"/>
      <c r="H3" s="369"/>
      <c r="I3" s="369"/>
      <c r="J3" s="369"/>
      <c r="K3" s="369"/>
      <c r="L3" s="369"/>
      <c r="M3" s="369"/>
      <c r="N3" s="369"/>
      <c r="O3" s="369"/>
      <c r="P3" s="369"/>
      <c r="Q3" s="369"/>
      <c r="R3" s="369"/>
      <c r="S3" s="369"/>
      <c r="T3" s="369"/>
      <c r="U3" s="369"/>
      <c r="V3" s="369"/>
      <c r="W3" s="369"/>
      <c r="X3" s="369"/>
      <c r="Y3" s="369"/>
    </row>
    <row r="4" spans="2:25" s="298" customFormat="1" ht="21" customHeight="1">
      <c r="B4" s="377" t="s">
        <v>2730</v>
      </c>
      <c r="C4" s="378"/>
      <c r="D4" s="378"/>
      <c r="E4" s="378"/>
      <c r="F4" s="378"/>
      <c r="G4" s="378"/>
      <c r="H4" s="378"/>
      <c r="I4" s="378"/>
      <c r="J4" s="378"/>
      <c r="K4" s="378"/>
      <c r="L4" s="378"/>
      <c r="M4" s="379"/>
      <c r="N4" s="370" t="s">
        <v>2731</v>
      </c>
      <c r="O4" s="370"/>
      <c r="P4" s="370"/>
      <c r="Q4" s="371"/>
      <c r="R4" s="371"/>
      <c r="S4" s="371"/>
      <c r="T4" s="370"/>
      <c r="U4" s="370"/>
      <c r="V4" s="370"/>
      <c r="W4" s="370"/>
      <c r="X4" s="370"/>
      <c r="Y4" s="370"/>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00">
        <v>16</v>
      </c>
      <c r="I6" s="309" t="s">
        <v>2741</v>
      </c>
      <c r="J6" s="203">
        <v>34</v>
      </c>
      <c r="K6" s="314">
        <f>TBN19.2!AJ41</f>
        <v>29</v>
      </c>
      <c r="L6" s="318">
        <f>TBN19.2!AK41</f>
        <v>7</v>
      </c>
      <c r="M6" s="322">
        <f>TBN19.2!AL41</f>
        <v>8</v>
      </c>
      <c r="N6" s="300">
        <v>1</v>
      </c>
      <c r="O6" s="302" t="s">
        <v>2737</v>
      </c>
      <c r="P6" s="300">
        <v>21</v>
      </c>
      <c r="Q6" s="315">
        <f>CKCT20.1!AJ28</f>
        <v>18</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14</v>
      </c>
      <c r="F7" s="318">
        <f>CKCT19.2!AK35</f>
        <v>3</v>
      </c>
      <c r="G7" s="322">
        <f>CKCT19.2!AL35</f>
        <v>0</v>
      </c>
      <c r="H7" s="300">
        <v>17</v>
      </c>
      <c r="I7" s="309" t="s">
        <v>2745</v>
      </c>
      <c r="J7" s="203">
        <v>28</v>
      </c>
      <c r="K7" s="314">
        <f>ĐCN19!AJ35</f>
        <v>0</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8</v>
      </c>
      <c r="F8" s="318">
        <f>'CKĐL 19.1'!AK36</f>
        <v>0</v>
      </c>
      <c r="G8" s="322">
        <f>'CKĐL 19.1'!AL36</f>
        <v>2</v>
      </c>
      <c r="H8" s="300">
        <v>18</v>
      </c>
      <c r="I8" s="309" t="s">
        <v>2749</v>
      </c>
      <c r="J8" s="203">
        <v>21</v>
      </c>
      <c r="K8" s="314">
        <f>TKTT19!AJ28</f>
        <v>4</v>
      </c>
      <c r="L8" s="318">
        <f>TKTT19!AK28</f>
        <v>0</v>
      </c>
      <c r="M8" s="322">
        <f>TKTT19!AL28</f>
        <v>2</v>
      </c>
      <c r="N8" s="300">
        <v>3</v>
      </c>
      <c r="O8" s="302" t="s">
        <v>2746</v>
      </c>
      <c r="P8" s="300">
        <v>35</v>
      </c>
      <c r="Q8" s="315">
        <f>'CKĐL 20.1'!AJ42</f>
        <v>24</v>
      </c>
      <c r="R8" s="319">
        <f>'CKĐL 20.1'!AK42</f>
        <v>2</v>
      </c>
      <c r="S8" s="323">
        <f>'CKĐL 20.1'!AL42</f>
        <v>8</v>
      </c>
      <c r="T8" s="300">
        <v>18</v>
      </c>
      <c r="U8" s="302" t="s">
        <v>2764</v>
      </c>
      <c r="V8" s="300">
        <v>33</v>
      </c>
      <c r="W8" s="315">
        <f>'TKĐH 20.1'!AJ40</f>
        <v>19</v>
      </c>
      <c r="X8" s="319">
        <f>'TKĐH 20.1'!AK40</f>
        <v>5</v>
      </c>
      <c r="Y8" s="323">
        <f>'TKĐH 20.1'!AL40</f>
        <v>1</v>
      </c>
    </row>
    <row r="9" spans="2:25" s="303" customFormat="1" ht="21" customHeight="1">
      <c r="B9" s="300">
        <v>4</v>
      </c>
      <c r="C9" s="301" t="s">
        <v>2748</v>
      </c>
      <c r="D9" s="304">
        <v>28</v>
      </c>
      <c r="E9" s="314">
        <f>'CKĐL 19.2'!AJ36</f>
        <v>0</v>
      </c>
      <c r="F9" s="318">
        <f>'CKĐL 19.2'!AK36</f>
        <v>1</v>
      </c>
      <c r="G9" s="322">
        <f>'CKĐL 19.2'!AL36</f>
        <v>2</v>
      </c>
      <c r="H9" s="300">
        <v>19</v>
      </c>
      <c r="I9" s="309" t="s">
        <v>2754</v>
      </c>
      <c r="J9" s="203">
        <v>27</v>
      </c>
      <c r="K9" s="314">
        <f>THUD19.1!AJ34</f>
        <v>5</v>
      </c>
      <c r="L9" s="318">
        <f>THUD19.1!AK34</f>
        <v>1</v>
      </c>
      <c r="M9" s="322">
        <f>THUD19.1!AL34</f>
        <v>3</v>
      </c>
      <c r="N9" s="300">
        <v>4</v>
      </c>
      <c r="O9" s="302" t="s">
        <v>2750</v>
      </c>
      <c r="P9" s="300">
        <v>33</v>
      </c>
      <c r="Q9" s="315">
        <f>CKĐL20.2!AJ40</f>
        <v>24</v>
      </c>
      <c r="R9" s="319">
        <f>CKĐL20.2!AK40</f>
        <v>6</v>
      </c>
      <c r="S9" s="323">
        <f>CKĐL20.2!AL40</f>
        <v>5</v>
      </c>
      <c r="T9" s="300">
        <v>19</v>
      </c>
      <c r="U9" s="302" t="s">
        <v>2767</v>
      </c>
      <c r="V9" s="300">
        <v>27</v>
      </c>
      <c r="W9" s="315">
        <f>'TKĐH 20.2'!AJ34</f>
        <v>14</v>
      </c>
      <c r="X9" s="319">
        <f>'TKĐH 20.2'!AK34</f>
        <v>0</v>
      </c>
      <c r="Y9" s="323">
        <f>'TKĐH 20.2'!AL34</f>
        <v>0</v>
      </c>
    </row>
    <row r="10" spans="2:25" s="303" customFormat="1" ht="21" customHeight="1">
      <c r="B10" s="300">
        <v>5</v>
      </c>
      <c r="C10" s="301" t="s">
        <v>2753</v>
      </c>
      <c r="D10" s="304">
        <v>25</v>
      </c>
      <c r="E10" s="314">
        <f>'CKĐL 19.3'!AJ32</f>
        <v>4</v>
      </c>
      <c r="F10" s="318">
        <f>'CKĐL 19.3'!AK32</f>
        <v>0</v>
      </c>
      <c r="G10" s="322">
        <f>'CKĐL 19.3'!AL32</f>
        <v>1</v>
      </c>
      <c r="H10" s="300">
        <v>20</v>
      </c>
      <c r="I10" s="309" t="s">
        <v>2758</v>
      </c>
      <c r="J10" s="311">
        <v>25</v>
      </c>
      <c r="K10" s="314">
        <f>THUD19.2!AJ32</f>
        <v>6</v>
      </c>
      <c r="L10" s="318">
        <f>THUD19.2!AK32</f>
        <v>1</v>
      </c>
      <c r="M10" s="322">
        <f>THUD19.2!AL32</f>
        <v>1</v>
      </c>
      <c r="N10" s="300">
        <v>5</v>
      </c>
      <c r="O10" s="302" t="s">
        <v>2755</v>
      </c>
      <c r="P10" s="300">
        <v>28</v>
      </c>
      <c r="Q10" s="315">
        <f>'CKĐL 20.3'!AJ35</f>
        <v>0</v>
      </c>
      <c r="R10" s="319">
        <f>'CKĐL 20.3'!AK35</f>
        <v>14</v>
      </c>
      <c r="S10" s="323">
        <f>'CKĐL 20.3'!AL35</f>
        <v>1</v>
      </c>
      <c r="T10" s="300">
        <v>20</v>
      </c>
      <c r="U10" s="302" t="s">
        <v>2771</v>
      </c>
      <c r="V10" s="300">
        <v>30</v>
      </c>
      <c r="W10" s="317">
        <f>TKĐH20.3!AJ37</f>
        <v>7</v>
      </c>
      <c r="X10" s="321">
        <f>TKĐH20.3!AK37</f>
        <v>0</v>
      </c>
      <c r="Y10" s="325">
        <f>TKĐH20.3!AL37</f>
        <v>5</v>
      </c>
    </row>
    <row r="11" spans="2:25" s="303" customFormat="1" ht="21" customHeight="1">
      <c r="B11" s="300">
        <v>6</v>
      </c>
      <c r="C11" s="301" t="s">
        <v>2757</v>
      </c>
      <c r="D11" s="304">
        <v>23</v>
      </c>
      <c r="E11" s="314">
        <f>'CKĐL 19.4'!AJ30</f>
        <v>4</v>
      </c>
      <c r="F11" s="318">
        <f>'CKĐL 19.4'!AK30</f>
        <v>0</v>
      </c>
      <c r="G11" s="322">
        <f>'CKĐL 19.4'!AL30</f>
        <v>4</v>
      </c>
      <c r="H11" s="300">
        <v>21</v>
      </c>
      <c r="I11" s="309" t="s">
        <v>2762</v>
      </c>
      <c r="J11" s="203">
        <v>27</v>
      </c>
      <c r="K11" s="315">
        <f>THUD19.3!AJ34</f>
        <v>16</v>
      </c>
      <c r="L11" s="319">
        <f>THUD19.3!AK34</f>
        <v>0</v>
      </c>
      <c r="M11" s="323">
        <f>THUD19.3!AL34</f>
        <v>11</v>
      </c>
      <c r="N11" s="300">
        <v>6</v>
      </c>
      <c r="O11" s="302" t="s">
        <v>2759</v>
      </c>
      <c r="P11" s="300">
        <v>34</v>
      </c>
      <c r="Q11" s="315">
        <f>'CKĐL 20.4'!AJ41</f>
        <v>9</v>
      </c>
      <c r="R11" s="319">
        <f>'CKĐL 20.4'!AK41</f>
        <v>5</v>
      </c>
      <c r="S11" s="323">
        <f>'CKĐL 20.4'!AL41</f>
        <v>6</v>
      </c>
      <c r="T11" s="300">
        <v>21</v>
      </c>
      <c r="U11" s="302" t="s">
        <v>2775</v>
      </c>
      <c r="V11" s="300">
        <v>26</v>
      </c>
      <c r="W11" s="317">
        <f>'ĐCN 20.1'!AJ33</f>
        <v>13</v>
      </c>
      <c r="X11" s="321">
        <f>'ĐCN 20.1'!AK33</f>
        <v>0</v>
      </c>
      <c r="Y11" s="325">
        <f>'ĐCN 20.1'!AL33</f>
        <v>2</v>
      </c>
    </row>
    <row r="12" spans="2:25" s="303" customFormat="1" ht="21" customHeight="1">
      <c r="B12" s="300">
        <v>7</v>
      </c>
      <c r="C12" s="301" t="s">
        <v>2761</v>
      </c>
      <c r="D12" s="304">
        <v>24</v>
      </c>
      <c r="E12" s="314">
        <f>KTDN19.1!AJ32</f>
        <v>3</v>
      </c>
      <c r="F12" s="318">
        <f>KTDN19.1!AK32</f>
        <v>6</v>
      </c>
      <c r="G12" s="322">
        <f>KTDN19.1!AL32</f>
        <v>0</v>
      </c>
      <c r="H12" s="300">
        <v>22</v>
      </c>
      <c r="I12" s="309" t="s">
        <v>2769</v>
      </c>
      <c r="J12" s="203">
        <v>17</v>
      </c>
      <c r="K12" s="314">
        <f>CĐT19!AJ24</f>
        <v>4</v>
      </c>
      <c r="L12" s="318">
        <f>CĐT19!AK24</f>
        <v>1</v>
      </c>
      <c r="M12" s="322">
        <f>CĐT19!AL24</f>
        <v>0</v>
      </c>
      <c r="N12" s="300">
        <v>7</v>
      </c>
      <c r="O12" s="302" t="s">
        <v>2763</v>
      </c>
      <c r="P12" s="300">
        <v>36</v>
      </c>
      <c r="Q12" s="315">
        <f>BHST20.1!AJ43</f>
        <v>18</v>
      </c>
      <c r="R12" s="319">
        <f>BHST20.1!AK43</f>
        <v>0</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10</v>
      </c>
      <c r="G13" s="322">
        <f>KTDN19.1!AL32</f>
        <v>0</v>
      </c>
      <c r="H13" s="300">
        <v>23</v>
      </c>
      <c r="I13" s="309" t="s">
        <v>2773</v>
      </c>
      <c r="J13" s="203">
        <v>27</v>
      </c>
      <c r="K13" s="314">
        <f>TQW19.1!AJ34</f>
        <v>10</v>
      </c>
      <c r="L13" s="318">
        <f>TQW19.1!AK34</f>
        <v>1</v>
      </c>
      <c r="M13" s="322">
        <f>TQW19.1!AL34</f>
        <v>1</v>
      </c>
      <c r="N13" s="300">
        <v>8</v>
      </c>
      <c r="O13" s="302" t="s">
        <v>2766</v>
      </c>
      <c r="P13" s="300">
        <v>39</v>
      </c>
      <c r="Q13" s="315">
        <f>BHST20.2!AJ46</f>
        <v>13</v>
      </c>
      <c r="R13" s="319">
        <f>BHST20.2!AK46</f>
        <v>3</v>
      </c>
      <c r="S13" s="323">
        <f>BHST20.2!AL46</f>
        <v>2</v>
      </c>
      <c r="T13" s="300">
        <v>23</v>
      </c>
      <c r="U13" s="302" t="s">
        <v>2783</v>
      </c>
      <c r="V13" s="300">
        <v>20</v>
      </c>
      <c r="W13" s="317">
        <f>TKTT20!AJ27</f>
        <v>2</v>
      </c>
      <c r="X13" s="321">
        <f>TKTT20!AK27</f>
        <v>2</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12</v>
      </c>
      <c r="L14" s="318">
        <f>TQW19.2!AK29</f>
        <v>0</v>
      </c>
      <c r="M14" s="322">
        <f>TQW19.2!AL29</f>
        <v>0</v>
      </c>
      <c r="N14" s="300">
        <v>9</v>
      </c>
      <c r="O14" s="302" t="s">
        <v>2770</v>
      </c>
      <c r="P14" s="300">
        <v>24</v>
      </c>
      <c r="Q14" s="315">
        <f>KTDN20.1!AJ31</f>
        <v>10</v>
      </c>
      <c r="R14" s="319">
        <f>KTDN20.1!AK31</f>
        <v>0</v>
      </c>
      <c r="S14" s="323">
        <f>KTDN20.1!AL31</f>
        <v>3</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3</v>
      </c>
      <c r="L15" s="318">
        <f>'ĐTCN 19'!AK17</f>
        <v>0</v>
      </c>
      <c r="M15" s="322">
        <f>'ĐTCN 19'!AL17</f>
        <v>1</v>
      </c>
      <c r="N15" s="300">
        <v>10</v>
      </c>
      <c r="O15" s="302" t="s">
        <v>2774</v>
      </c>
      <c r="P15" s="300">
        <v>24</v>
      </c>
      <c r="Q15" s="315">
        <f>KTDN20.2!AJ31</f>
        <v>2</v>
      </c>
      <c r="R15" s="319">
        <f>KTDN20.2!AK31</f>
        <v>7</v>
      </c>
      <c r="S15" s="323">
        <f>KTDN20.2!AL31</f>
        <v>0</v>
      </c>
      <c r="T15" s="300">
        <v>25</v>
      </c>
      <c r="U15" s="302" t="s">
        <v>2789</v>
      </c>
      <c r="V15" s="300">
        <v>33</v>
      </c>
      <c r="W15" s="317">
        <f>TBN20.2!AJ40</f>
        <v>10</v>
      </c>
      <c r="X15" s="321">
        <f>TBN20.2!AK40</f>
        <v>5</v>
      </c>
      <c r="Y15" s="325">
        <f>TBN20.2!AL40</f>
        <v>8</v>
      </c>
    </row>
    <row r="16" spans="2:25" s="303" customFormat="1" ht="21" customHeight="1">
      <c r="B16" s="300">
        <v>11</v>
      </c>
      <c r="C16" s="301" t="s">
        <v>2776</v>
      </c>
      <c r="D16" s="304">
        <v>18</v>
      </c>
      <c r="E16" s="314">
        <f>TCNH19!AJ25</f>
        <v>3</v>
      </c>
      <c r="F16" s="318">
        <f>TCNH19!AK25</f>
        <v>6</v>
      </c>
      <c r="G16" s="322">
        <f>TCNH19!AL25</f>
        <v>0</v>
      </c>
      <c r="H16" s="300">
        <v>26</v>
      </c>
      <c r="I16" s="309" t="s">
        <v>2785</v>
      </c>
      <c r="J16" s="203">
        <v>25</v>
      </c>
      <c r="K16" s="314">
        <f>PCMT19!AJ32</f>
        <v>4</v>
      </c>
      <c r="L16" s="318">
        <f>PCMT19!AK32</f>
        <v>4</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2</v>
      </c>
      <c r="F17" s="318">
        <f>BHST19!AK33</f>
        <v>1</v>
      </c>
      <c r="G17" s="322">
        <f>BHST19!AL33</f>
        <v>3</v>
      </c>
      <c r="H17" s="383"/>
      <c r="I17" s="384"/>
      <c r="J17" s="384"/>
      <c r="K17" s="384"/>
      <c r="L17" s="384"/>
      <c r="M17" s="385"/>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12</v>
      </c>
      <c r="F18" s="318">
        <f>XNK19.1!AK26</f>
        <v>12</v>
      </c>
      <c r="G18" s="322">
        <f>XNK19.1!AL26</f>
        <v>2</v>
      </c>
      <c r="H18" s="386"/>
      <c r="I18" s="387"/>
      <c r="J18" s="387"/>
      <c r="K18" s="387"/>
      <c r="L18" s="387"/>
      <c r="M18" s="388"/>
      <c r="N18" s="300">
        <v>13</v>
      </c>
      <c r="O18" s="302" t="s">
        <v>2788</v>
      </c>
      <c r="P18" s="300">
        <v>36</v>
      </c>
      <c r="Q18" s="315">
        <f>'THUD 20.2'!AJ43</f>
        <v>6</v>
      </c>
      <c r="R18" s="319">
        <f>'THUD 20.2'!AK43</f>
        <v>5</v>
      </c>
      <c r="S18" s="323">
        <f>'THUD 20.2'!AL43</f>
        <v>0</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0</v>
      </c>
      <c r="F19" s="318">
        <f>XNK19.2!AK26</f>
        <v>18</v>
      </c>
      <c r="G19" s="322">
        <f>XNK19.2!AL26</f>
        <v>0</v>
      </c>
      <c r="H19" s="386"/>
      <c r="I19" s="387"/>
      <c r="J19" s="387"/>
      <c r="K19" s="387"/>
      <c r="L19" s="387"/>
      <c r="M19" s="388"/>
      <c r="N19" s="300">
        <v>14</v>
      </c>
      <c r="O19" s="302" t="s">
        <v>2738</v>
      </c>
      <c r="P19" s="300">
        <v>37</v>
      </c>
      <c r="Q19" s="315">
        <f>THUD20.3!AJ44</f>
        <v>7</v>
      </c>
      <c r="R19" s="319">
        <f>THUD20.3!AK44</f>
        <v>6</v>
      </c>
      <c r="S19" s="323">
        <f>THUD20.3!AL44</f>
        <v>4</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2</v>
      </c>
      <c r="F20" s="318">
        <f>TBN19.1!AK42</f>
        <v>3</v>
      </c>
      <c r="G20" s="322">
        <f>TBN19.1!AL42</f>
        <v>1</v>
      </c>
      <c r="H20" s="389"/>
      <c r="I20" s="390"/>
      <c r="J20" s="390"/>
      <c r="K20" s="390"/>
      <c r="L20" s="390"/>
      <c r="M20" s="391"/>
      <c r="N20" s="300">
        <v>15</v>
      </c>
      <c r="O20" s="302" t="s">
        <v>2751</v>
      </c>
      <c r="P20" s="300">
        <v>23</v>
      </c>
      <c r="Q20" s="316">
        <f>PCMT20!AJ30</f>
        <v>18</v>
      </c>
      <c r="R20" s="320">
        <f>PCMT20!AK30</f>
        <v>0</v>
      </c>
      <c r="S20" s="324">
        <f>PCMT20!AL30</f>
        <v>1</v>
      </c>
      <c r="T20" s="393"/>
      <c r="U20" s="394"/>
      <c r="V20" s="394"/>
      <c r="W20" s="394"/>
      <c r="X20" s="394"/>
      <c r="Y20" s="395"/>
    </row>
    <row r="21" spans="2:25" s="305" customFormat="1" ht="19.5">
      <c r="B21" s="392" t="s">
        <v>2793</v>
      </c>
      <c r="C21" s="392"/>
      <c r="D21" s="392"/>
      <c r="E21" s="392"/>
      <c r="F21" s="392"/>
      <c r="G21" s="392"/>
      <c r="H21" s="392" t="s">
        <v>2794</v>
      </c>
      <c r="I21" s="392"/>
      <c r="J21" s="392"/>
      <c r="K21" s="392"/>
      <c r="L21" s="392"/>
      <c r="M21" s="392"/>
      <c r="N21" s="392" t="s">
        <v>2795</v>
      </c>
      <c r="O21" s="392"/>
      <c r="P21" s="392"/>
      <c r="Q21" s="392"/>
      <c r="R21" s="392"/>
      <c r="S21" s="392"/>
      <c r="T21" s="392" t="s">
        <v>2796</v>
      </c>
      <c r="U21" s="392"/>
      <c r="V21" s="392"/>
      <c r="W21" s="392"/>
      <c r="X21" s="392"/>
      <c r="Y21" s="392"/>
    </row>
    <row r="22" spans="2:25" s="328" customFormat="1" ht="23.25">
      <c r="B22" s="360" t="str">
        <f>"Tổng HS vắng không phép "&amp;SUM(E6:E11)+SUM(Q6:Q11)</f>
        <v>Tổng HS vắng không phép 111</v>
      </c>
      <c r="C22" s="361"/>
      <c r="D22" s="361"/>
      <c r="E22" s="361"/>
      <c r="F22" s="361"/>
      <c r="G22" s="362"/>
      <c r="H22" s="360" t="str">
        <f>"Tổng HS vắng không phép " &amp;SUM(E12:E19)+SUM(Q12:Q17)</f>
        <v>Tổng HS vắng không phép 76</v>
      </c>
      <c r="I22" s="361"/>
      <c r="J22" s="361"/>
      <c r="K22" s="361"/>
      <c r="L22" s="361"/>
      <c r="M22" s="362"/>
      <c r="N22" s="360" t="str">
        <f>"Tổng HS vắng không phép "&amp; SUM(K9:K16)+SUM(Q18:Q20)+SUM(W6:W10)</f>
        <v>Tổng HS vắng không phép 142</v>
      </c>
      <c r="O22" s="361"/>
      <c r="P22" s="361"/>
      <c r="Q22" s="361"/>
      <c r="R22" s="361"/>
      <c r="S22" s="362"/>
      <c r="T22" s="396" t="str">
        <f>"Tổng HS vắng không phép "&amp;SUM(K6:K8)+SUM(W11:W19)+E20</f>
        <v>Tổng HS vắng không phép 93</v>
      </c>
      <c r="U22" s="396"/>
      <c r="V22" s="396"/>
      <c r="W22" s="396"/>
      <c r="X22" s="396"/>
      <c r="Y22" s="396"/>
    </row>
    <row r="23" spans="2:25" ht="19.5">
      <c r="B23" s="363" t="str">
        <f>"Tổng HS vắng có phép "&amp;SUM(F6:F11)+SUM(R6:R11)</f>
        <v>Tổng HS vắng có phép 36</v>
      </c>
      <c r="C23" s="364"/>
      <c r="D23" s="364"/>
      <c r="E23" s="364"/>
      <c r="F23" s="364"/>
      <c r="G23" s="365"/>
      <c r="H23" s="363" t="str">
        <f>"Tổng HS vắng có phép " &amp;SUM(F13:F19)+SUM(R12:R17)</f>
        <v>Tổng HS vắng có phép 68</v>
      </c>
      <c r="I23" s="364"/>
      <c r="J23" s="364"/>
      <c r="K23" s="364"/>
      <c r="L23" s="364"/>
      <c r="M23" s="365"/>
      <c r="N23" s="363" t="str">
        <f>"Tổng HS vắng có phép "&amp; SUM(L9:L16)+SUM(R18:R20)+SUM(X6:X10)</f>
        <v>Tổng HS vắng có phép 30</v>
      </c>
      <c r="O23" s="364"/>
      <c r="P23" s="364"/>
      <c r="Q23" s="364"/>
      <c r="R23" s="364"/>
      <c r="S23" s="365"/>
      <c r="T23" s="397" t="str">
        <f>"Tổng HS vắng có phép "&amp;SUM(L6:L8)+SUM(X11:X19)+F20</f>
        <v>Tổng HS vắng có phép 32</v>
      </c>
      <c r="U23" s="397"/>
      <c r="V23" s="397"/>
      <c r="W23" s="397"/>
      <c r="X23" s="397"/>
      <c r="Y23" s="397"/>
    </row>
    <row r="24" spans="2:25" ht="19.5">
      <c r="B24" s="399" t="str">
        <f>"Tổng HS đi học trễ "&amp;SUM(G6:G11)+SUM(S6:S11)</f>
        <v>Tổng HS đi học trễ 33</v>
      </c>
      <c r="C24" s="400"/>
      <c r="D24" s="400"/>
      <c r="E24" s="400"/>
      <c r="F24" s="400"/>
      <c r="G24" s="401"/>
      <c r="H24" s="399" t="str">
        <f>"Tổng HS đi học trễ " &amp;SUM(G12:G19)+SUM(S12:S17)</f>
        <v>Tổng HS đi học trễ 38</v>
      </c>
      <c r="I24" s="400"/>
      <c r="J24" s="400"/>
      <c r="K24" s="400"/>
      <c r="L24" s="400"/>
      <c r="M24" s="401"/>
      <c r="N24" s="399" t="str">
        <f>"Tổng HS đi học trễ "&amp; SUM(L9:L16)+SUM(S18:S20)+SUM(Y6:Y10)</f>
        <v>Tổng HS đi học trễ 22</v>
      </c>
      <c r="O24" s="400"/>
      <c r="P24" s="400"/>
      <c r="Q24" s="400"/>
      <c r="R24" s="400"/>
      <c r="S24" s="401"/>
      <c r="T24" s="398" t="str">
        <f>"Tổng HS đi học trễ "&amp;SUM(M6:M8)+SUM(X11:Y19)+G20</f>
        <v>Tổng HS đi học trễ 49</v>
      </c>
      <c r="U24" s="398"/>
      <c r="V24" s="398"/>
      <c r="W24" s="398"/>
      <c r="X24" s="398"/>
      <c r="Y24" s="398"/>
    </row>
    <row r="25" spans="2:25" ht="25.5" customHeight="1">
      <c r="B25" s="380" t="str">
        <f>"Tổng số buổi học sinh vắng học không phép trong tháng 01: " &amp;SUM(E6:E20)+SUM(K6:K16)+SUM(Q6:Q20)+SUM(W6:W19)</f>
        <v>Tổng số buổi học sinh vắng học không phép trong tháng 01: 422</v>
      </c>
      <c r="C25" s="381"/>
      <c r="D25" s="381"/>
      <c r="E25" s="381"/>
      <c r="F25" s="381"/>
      <c r="G25" s="381"/>
      <c r="H25" s="381"/>
      <c r="I25" s="381"/>
      <c r="J25" s="381"/>
      <c r="K25" s="381"/>
      <c r="L25" s="381"/>
      <c r="M25" s="381"/>
      <c r="N25" s="381"/>
      <c r="O25" s="381"/>
      <c r="P25" s="381"/>
      <c r="Q25" s="381"/>
      <c r="R25" s="381"/>
      <c r="S25" s="381"/>
      <c r="T25" s="381"/>
      <c r="U25" s="381"/>
      <c r="V25" s="381"/>
      <c r="W25" s="381"/>
      <c r="X25" s="381"/>
      <c r="Y25" s="382"/>
    </row>
    <row r="26" spans="2:25" ht="20.25">
      <c r="B26" s="375" t="str">
        <f>"Tổng số buổi học sinh vắng học có phép trong tháng 01: " &amp;SUM(F6:F20)+SUM(L6:L16)+SUM(R6:R20)+SUM(X6:X19)</f>
        <v>Tổng số buổi học sinh vắng học có phép trong tháng 01: 172</v>
      </c>
      <c r="C26" s="376"/>
      <c r="D26" s="376"/>
      <c r="E26" s="376"/>
      <c r="F26" s="376"/>
      <c r="G26" s="376"/>
      <c r="H26" s="376"/>
      <c r="I26" s="376"/>
      <c r="J26" s="376"/>
      <c r="K26" s="376"/>
      <c r="L26" s="376"/>
      <c r="M26" s="376"/>
      <c r="N26" s="376"/>
      <c r="O26" s="376"/>
      <c r="P26" s="376"/>
      <c r="Q26" s="376"/>
      <c r="R26" s="376"/>
      <c r="S26" s="376"/>
      <c r="T26" s="350"/>
      <c r="U26" s="350"/>
      <c r="V26" s="350"/>
      <c r="W26" s="350"/>
      <c r="X26" s="350"/>
      <c r="Y26" s="351"/>
    </row>
    <row r="27" spans="2:25" ht="20.25">
      <c r="B27" s="372" t="str">
        <f>"Tổng số buổi học sinh đi học trễ trong tháng 01: " &amp;SUM(G6:G20)+SUM(M6:M16)+SUM(S6:S20)+SUM(Y6:Y19)</f>
        <v>Tổng số buổi học sinh đi học trễ trong tháng 01: 131</v>
      </c>
      <c r="C27" s="373"/>
      <c r="D27" s="373"/>
      <c r="E27" s="373"/>
      <c r="F27" s="373"/>
      <c r="G27" s="373"/>
      <c r="H27" s="373"/>
      <c r="I27" s="373"/>
      <c r="J27" s="373"/>
      <c r="K27" s="373"/>
      <c r="L27" s="373"/>
      <c r="M27" s="373"/>
      <c r="N27" s="373"/>
      <c r="O27" s="373"/>
      <c r="P27" s="373"/>
      <c r="Q27" s="373"/>
      <c r="R27" s="373"/>
      <c r="S27" s="373"/>
      <c r="T27" s="373"/>
      <c r="U27" s="373"/>
      <c r="V27" s="373"/>
      <c r="W27" s="373"/>
      <c r="X27" s="373"/>
      <c r="Y27" s="374"/>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13" zoomScale="85" zoomScaleNormal="85" workbookViewId="0">
      <selection activeCell="P34" sqref="P34"/>
    </sheetView>
  </sheetViews>
  <sheetFormatPr defaultRowHeight="12"/>
  <cols>
    <col min="1" max="1" width="6" bestFit="1" customWidth="1"/>
    <col min="2" max="2" width="18.5" bestFit="1" customWidth="1"/>
    <col min="3" max="3" width="23.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22.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0</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0</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1</v>
      </c>
    </row>
    <row r="20" spans="1:41" s="1" customFormat="1" ht="21" customHeight="1">
      <c r="A20" s="5">
        <v>14</v>
      </c>
      <c r="B20" s="73" t="s">
        <v>663</v>
      </c>
      <c r="C20" s="74" t="s">
        <v>664</v>
      </c>
      <c r="D20" s="75" t="s">
        <v>52</v>
      </c>
      <c r="E20" s="110"/>
      <c r="F20" s="110"/>
      <c r="G20" s="110"/>
      <c r="H20" s="110"/>
      <c r="I20" s="110"/>
      <c r="J20" s="111"/>
      <c r="K20" s="110" t="s">
        <v>6</v>
      </c>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0</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0</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0</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14">
        <f>SUM(AJ7:AJ36)</f>
        <v>7</v>
      </c>
      <c r="AK37" s="114">
        <f>SUM(AK7:AK36)</f>
        <v>0</v>
      </c>
      <c r="AL37" s="114">
        <f>SUM(AL7:AL36)</f>
        <v>5</v>
      </c>
    </row>
    <row r="38" spans="1:40" s="25" customFormat="1" ht="21" customHeight="1">
      <c r="A38" s="437" t="s">
        <v>2804</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9"/>
      <c r="AM38" s="338"/>
      <c r="AN38" s="338"/>
    </row>
    <row r="39" spans="1:40" ht="19.5">
      <c r="C39" s="440"/>
      <c r="D39" s="440"/>
      <c r="E39" s="440"/>
      <c r="F39" s="440"/>
      <c r="G39" s="440"/>
      <c r="H39" s="18"/>
      <c r="I39" s="18"/>
      <c r="J39" s="18"/>
      <c r="K39" s="547"/>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0"/>
      <c r="D40" s="440"/>
      <c r="E40" s="440"/>
      <c r="H40" s="18"/>
      <c r="I40" s="18"/>
      <c r="J40" s="18"/>
      <c r="K40" s="547"/>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0"/>
      <c r="D41" s="440"/>
      <c r="E41" s="16"/>
      <c r="H41" s="18"/>
      <c r="I41" s="18"/>
      <c r="J41" s="18"/>
      <c r="K41" s="547"/>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14" zoomScaleNormal="100" workbookViewId="0">
      <selection activeCell="J16" sqref="J16"/>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2</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1</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0</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6" t="s">
        <v>912</v>
      </c>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8"/>
      <c r="AJ33" s="19">
        <f t="shared" si="2"/>
        <v>0</v>
      </c>
      <c r="AK33" s="336">
        <f t="shared" si="3"/>
        <v>0</v>
      </c>
      <c r="AL33" s="336">
        <f t="shared" si="4"/>
        <v>0</v>
      </c>
    </row>
    <row r="34" spans="1:41"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SUM(AJ7:AJ32)</f>
        <v>5</v>
      </c>
      <c r="AK34" s="114">
        <f>SUM(AK7:AK32)</f>
        <v>1</v>
      </c>
      <c r="AL34" s="114">
        <f>SUM(AL7:AL32)</f>
        <v>3</v>
      </c>
      <c r="AM34" s="16"/>
      <c r="AN34"/>
      <c r="AO34"/>
    </row>
    <row r="35" spans="1:41" s="25" customFormat="1" ht="21" customHeight="1">
      <c r="A35" s="437" t="s">
        <v>2804</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9"/>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0"/>
      <c r="D38" s="440"/>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0"/>
      <c r="D39" s="440"/>
      <c r="E39" s="440"/>
      <c r="F39" s="440"/>
      <c r="G39" s="440"/>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0"/>
      <c r="D40" s="440"/>
      <c r="E40" s="440"/>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0"/>
      <c r="D41" s="440"/>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2" zoomScale="85" zoomScaleNormal="85" workbookViewId="0">
      <selection activeCell="K20" sqref="K20"/>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1</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6</v>
      </c>
      <c r="AK32" s="114">
        <f>SUM(AK7:AK31)</f>
        <v>1</v>
      </c>
      <c r="AL32" s="114">
        <f>SUM(AL7:AL31)</f>
        <v>1</v>
      </c>
      <c r="AM32" s="16"/>
      <c r="AN32"/>
      <c r="AO32"/>
    </row>
    <row r="33" spans="1:40"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0"/>
      <c r="D36" s="440"/>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0"/>
      <c r="D37" s="440"/>
      <c r="E37" s="440"/>
      <c r="F37" s="440"/>
      <c r="G37" s="440"/>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0"/>
      <c r="D38" s="440"/>
      <c r="E38" s="440"/>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0"/>
      <c r="D39" s="440"/>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5"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0" zoomScaleNormal="100" workbookViewId="0">
      <selection activeCell="J32" sqref="J32"/>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2</v>
      </c>
    </row>
    <row r="18" spans="1:38" s="1" customFormat="1" ht="21" customHeight="1">
      <c r="A18" s="5">
        <v>12</v>
      </c>
      <c r="B18" s="122" t="s">
        <v>261</v>
      </c>
      <c r="C18" s="123" t="s">
        <v>211</v>
      </c>
      <c r="D18" s="124" t="s">
        <v>92</v>
      </c>
      <c r="E18" s="112"/>
      <c r="F18" s="99"/>
      <c r="G18" s="99"/>
      <c r="H18" s="99"/>
      <c r="I18" s="99"/>
      <c r="J18" s="99" t="s">
        <v>8</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4</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16</v>
      </c>
      <c r="AK34" s="114">
        <f>SUM(AK7:AK33)</f>
        <v>0</v>
      </c>
      <c r="AL34" s="114">
        <f>SUM(AL7:AL33)</f>
        <v>11</v>
      </c>
    </row>
    <row r="35" spans="1:40" s="25" customFormat="1" ht="21" customHeight="1">
      <c r="A35" s="437" t="s">
        <v>2804</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9"/>
      <c r="AM35" s="338"/>
      <c r="AN35" s="338"/>
    </row>
    <row r="36" spans="1:40" ht="15.75" customHeight="1">
      <c r="C36" s="440"/>
      <c r="D36" s="440"/>
      <c r="E36" s="440"/>
      <c r="F36" s="440"/>
      <c r="G36" s="440"/>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0"/>
      <c r="D37" s="440"/>
      <c r="E37" s="440"/>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0"/>
      <c r="D38" s="440"/>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2" priority="3">
      <formula>IF(E$5="CN",1,0)</formula>
    </cfRule>
  </conditionalFormatting>
  <conditionalFormatting sqref="E6:AI33">
    <cfRule type="expression" dxfId="141" priority="1">
      <formula>IF(E$6="CN",1,0)</formula>
    </cfRule>
    <cfRule type="expression" dxfId="140"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0" zoomScaleNormal="100" workbookViewId="0">
      <selection activeCell="J22" sqref="J22"/>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289</v>
      </c>
      <c r="C7" s="80" t="s">
        <v>290</v>
      </c>
      <c r="D7" s="81" t="s">
        <v>291</v>
      </c>
      <c r="E7" s="94"/>
      <c r="F7" s="96"/>
      <c r="G7" s="96"/>
      <c r="H7" s="96"/>
      <c r="I7" s="96" t="s">
        <v>6</v>
      </c>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30">
        <f>SUM(AJ7:AJ33)</f>
        <v>10</v>
      </c>
      <c r="AK34" s="130">
        <f>SUM(AK7:AK33)</f>
        <v>1</v>
      </c>
      <c r="AL34" s="130">
        <f>SUM(AL7:AL33)</f>
        <v>1</v>
      </c>
      <c r="AM34"/>
      <c r="AN34"/>
    </row>
    <row r="35" spans="1:40" s="25" customFormat="1" ht="21" customHeight="1">
      <c r="A35" s="437" t="s">
        <v>2804</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9"/>
      <c r="AM35" s="338"/>
    </row>
    <row r="36" spans="1:40" ht="15.75" customHeight="1">
      <c r="C36" s="440"/>
      <c r="D36" s="440"/>
      <c r="E36" s="440"/>
      <c r="F36" s="440"/>
      <c r="G36" s="440"/>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0"/>
      <c r="D37" s="440"/>
      <c r="E37" s="440"/>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0"/>
      <c r="D38" s="440"/>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P22" sqref="P22"/>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2</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8" t="s">
        <v>10</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114">
        <f>SUM(AJ7:AJ28)</f>
        <v>12</v>
      </c>
      <c r="AK29" s="114">
        <f>SUM(AK7:AK28)</f>
        <v>0</v>
      </c>
      <c r="AL29" s="114">
        <f>SUM(AL7:AL28)</f>
        <v>0</v>
      </c>
      <c r="AM29"/>
      <c r="AN29"/>
    </row>
    <row r="30" spans="1:40" s="25" customFormat="1" ht="21" customHeight="1">
      <c r="A30" s="437" t="s">
        <v>2804</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9"/>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0"/>
      <c r="D33" s="440"/>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0"/>
      <c r="D34" s="440"/>
      <c r="E34" s="440"/>
      <c r="F34" s="440"/>
      <c r="G34" s="440"/>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0"/>
      <c r="D35" s="440"/>
      <c r="E35" s="440"/>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0"/>
      <c r="D36" s="440"/>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7" zoomScaleNormal="100" workbookViewId="0">
      <selection activeCell="J20" sqref="J20"/>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4</v>
      </c>
      <c r="AK32" s="114">
        <f>SUM(AK7:AK31)</f>
        <v>4</v>
      </c>
      <c r="AL32" s="114">
        <f>SUM(AL7:AL31)</f>
        <v>0</v>
      </c>
      <c r="AM32"/>
      <c r="AN32"/>
    </row>
    <row r="33" spans="1:39"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0"/>
      <c r="D35" s="440"/>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0"/>
      <c r="D36" s="440"/>
      <c r="E36" s="440"/>
      <c r="F36" s="440"/>
      <c r="G36" s="440"/>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0"/>
      <c r="D37" s="440"/>
      <c r="E37" s="440"/>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0"/>
      <c r="D38" s="440"/>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4" zoomScaleNormal="100" workbookViewId="0">
      <selection activeCell="I20" sqref="I20"/>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910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346"/>
      <c r="AL3" s="346"/>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1</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1" customFormat="1" ht="21" customHeight="1">
      <c r="A24" s="459" t="s">
        <v>10</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114">
        <f>SUM(AJ7:AJ23)</f>
        <v>4</v>
      </c>
      <c r="AK24" s="114">
        <f>SUM(AK7:AK23)</f>
        <v>1</v>
      </c>
      <c r="AL24" s="114">
        <f>SUM(AL7:AL23)</f>
        <v>0</v>
      </c>
      <c r="AM24"/>
      <c r="AN24"/>
    </row>
    <row r="25" spans="1:40" s="25" customFormat="1" ht="21" customHeight="1">
      <c r="A25" s="437" t="s">
        <v>2804</v>
      </c>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9"/>
      <c r="AM25" s="338"/>
    </row>
    <row r="26" spans="1:40" ht="15.75" customHeight="1">
      <c r="C26" s="440"/>
      <c r="D26" s="440"/>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0"/>
      <c r="D27" s="440"/>
      <c r="E27" s="440"/>
      <c r="F27" s="440"/>
      <c r="G27" s="440"/>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0"/>
      <c r="D28" s="440"/>
      <c r="E28" s="44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0"/>
      <c r="D29" s="440"/>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Normal="100" workbookViewId="0">
      <selection activeCell="N10" sqref="N10"/>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18.75"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911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2</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1</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0</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0</v>
      </c>
      <c r="AL15" s="336">
        <f t="shared" si="4"/>
        <v>1</v>
      </c>
    </row>
    <row r="16" spans="1:38" s="1" customFormat="1" ht="30.75" customHeight="1">
      <c r="A16" s="34">
        <v>10</v>
      </c>
      <c r="B16" s="39" t="s">
        <v>453</v>
      </c>
      <c r="C16" s="40" t="s">
        <v>454</v>
      </c>
      <c r="D16" s="41" t="s">
        <v>455</v>
      </c>
      <c r="E16" s="105"/>
      <c r="F16" s="99"/>
      <c r="G16" s="100"/>
      <c r="H16" s="99"/>
      <c r="I16" s="99"/>
      <c r="J16" s="99"/>
      <c r="K16" s="99"/>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0</v>
      </c>
      <c r="AL16" s="336">
        <f t="shared" si="4"/>
        <v>0</v>
      </c>
    </row>
    <row r="17" spans="1:41" s="1" customFormat="1" ht="30.75" customHeight="1">
      <c r="A17" s="448" t="s">
        <v>10</v>
      </c>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114">
        <f>SUM(AJ7:AJ16)</f>
        <v>3</v>
      </c>
      <c r="AK17" s="114">
        <f>SUM(AK7:AK16)</f>
        <v>0</v>
      </c>
      <c r="AL17" s="114">
        <f>SUM(AL7:AL16)</f>
        <v>1</v>
      </c>
      <c r="AM17" s="16"/>
      <c r="AN17"/>
      <c r="AO17"/>
    </row>
    <row r="18" spans="1:41" s="25" customFormat="1" ht="21" customHeight="1">
      <c r="A18" s="437" t="s">
        <v>2804</v>
      </c>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9"/>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0"/>
      <c r="D21" s="440"/>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0"/>
      <c r="D22" s="440"/>
      <c r="E22" s="440"/>
      <c r="F22" s="440"/>
      <c r="G22" s="440"/>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0"/>
      <c r="D23" s="440"/>
      <c r="E23" s="440"/>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0"/>
      <c r="D24" s="440"/>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K14" sqref="K14"/>
    </sheetView>
  </sheetViews>
  <sheetFormatPr defaultColWidth="9.375" defaultRowHeight="15.75"/>
  <cols>
    <col min="1" max="1" width="7.5" style="24" customWidth="1"/>
    <col min="2" max="2" width="13.25" style="24" customWidth="1"/>
    <col min="3" max="3" width="24.8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22.5">
      <c r="A3" s="433" t="s">
        <v>913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3</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45" customFormat="1">
      <c r="A13" s="52">
        <v>7</v>
      </c>
      <c r="B13" s="79">
        <v>2010060045</v>
      </c>
      <c r="C13" s="80" t="s">
        <v>924</v>
      </c>
      <c r="D13" s="4" t="s">
        <v>925</v>
      </c>
      <c r="E13" s="99"/>
      <c r="F13" s="99"/>
      <c r="G13" s="99"/>
      <c r="H13" s="99"/>
      <c r="I13" s="99" t="s">
        <v>6</v>
      </c>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c r="A15" s="52">
        <v>9</v>
      </c>
      <c r="B15" s="79" t="s">
        <v>929</v>
      </c>
      <c r="C15" s="80" t="s">
        <v>930</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0" t="s">
        <v>10</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340">
        <f>SUM(AJ7:AJ30)</f>
        <v>10</v>
      </c>
      <c r="AK31" s="147">
        <f>SUM(AK7:AK30)</f>
        <v>0</v>
      </c>
      <c r="AL31" s="147">
        <f>SUM(AL7:AL30)</f>
        <v>3</v>
      </c>
      <c r="AM31" s="24"/>
      <c r="AN31" s="24"/>
    </row>
    <row r="32" spans="1:40" s="25" customFormat="1" ht="21" customHeight="1">
      <c r="A32" s="437" t="s">
        <v>2804</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9"/>
      <c r="AM32" s="338"/>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6" t="s">
        <v>2728</v>
      </c>
      <c r="C1" s="366"/>
      <c r="D1" s="366"/>
      <c r="E1" s="366"/>
      <c r="F1" s="366"/>
      <c r="G1" s="366"/>
      <c r="H1" s="366"/>
      <c r="I1" s="366"/>
      <c r="J1" s="366"/>
      <c r="K1" s="352"/>
      <c r="L1" s="352"/>
      <c r="M1" s="352"/>
      <c r="N1" s="367" t="s">
        <v>2729</v>
      </c>
      <c r="O1" s="367"/>
      <c r="P1" s="367"/>
      <c r="Q1" s="367"/>
      <c r="R1" s="367"/>
      <c r="S1" s="367"/>
      <c r="T1" s="367"/>
      <c r="U1" s="367"/>
      <c r="V1" s="367"/>
      <c r="W1" s="367"/>
      <c r="X1" s="367"/>
      <c r="Y1" s="367"/>
    </row>
    <row r="2" spans="2:25" ht="20.25" customHeight="1">
      <c r="B2" s="368" t="s">
        <v>2809</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416" t="s">
        <v>2801</v>
      </c>
      <c r="C3" s="416"/>
      <c r="D3" s="416"/>
      <c r="E3" s="416"/>
      <c r="F3" s="416"/>
      <c r="G3" s="416"/>
      <c r="H3" s="416"/>
      <c r="I3" s="416"/>
      <c r="J3" s="416"/>
      <c r="K3" s="416"/>
      <c r="L3" s="416"/>
      <c r="M3" s="416"/>
      <c r="N3" s="416"/>
      <c r="O3" s="416"/>
      <c r="P3" s="416"/>
      <c r="Q3" s="416"/>
      <c r="R3" s="416"/>
      <c r="S3" s="416"/>
      <c r="T3" s="416"/>
      <c r="U3" s="416"/>
      <c r="V3" s="416"/>
      <c r="W3" s="416"/>
      <c r="X3" s="416"/>
      <c r="Y3" s="416"/>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6</v>
      </c>
      <c r="F5" s="318">
        <f>CKCT19.2!AK35</f>
        <v>3</v>
      </c>
      <c r="G5" s="322">
        <f>CKCT19.1!AL33</f>
        <v>1</v>
      </c>
      <c r="H5" s="311">
        <v>1</v>
      </c>
      <c r="I5" s="309" t="s">
        <v>2736</v>
      </c>
      <c r="J5" s="203">
        <v>35</v>
      </c>
      <c r="K5" s="314">
        <f>TBN19.1!AJ42</f>
        <v>2</v>
      </c>
      <c r="L5" s="318">
        <f>TBN19.1!AK42</f>
        <v>3</v>
      </c>
      <c r="M5" s="322">
        <f>TBN19.1!AL42</f>
        <v>1</v>
      </c>
      <c r="N5" s="311">
        <v>1</v>
      </c>
      <c r="O5" s="356" t="s">
        <v>2761</v>
      </c>
      <c r="P5" s="203">
        <v>24</v>
      </c>
      <c r="Q5" s="314">
        <f>KTDN19.1!AJ32</f>
        <v>3</v>
      </c>
      <c r="R5" s="318">
        <f>KTDN19.1!AK32</f>
        <v>6</v>
      </c>
      <c r="S5" s="322">
        <f>KTDN19.1!AL32</f>
        <v>0</v>
      </c>
      <c r="T5" s="311">
        <v>1</v>
      </c>
      <c r="U5" s="309" t="s">
        <v>2754</v>
      </c>
      <c r="V5" s="203">
        <v>27</v>
      </c>
      <c r="W5" s="314">
        <f>THUD19.1!AJ34</f>
        <v>5</v>
      </c>
      <c r="X5" s="318">
        <f>THUD19.1!AK34</f>
        <v>1</v>
      </c>
      <c r="Y5" s="322">
        <f>THUD19.1!AL34</f>
        <v>3</v>
      </c>
    </row>
    <row r="6" spans="2:25" s="303" customFormat="1" ht="20.25" customHeight="1">
      <c r="B6" s="300">
        <v>2</v>
      </c>
      <c r="C6" s="301" t="s">
        <v>2740</v>
      </c>
      <c r="D6" s="304">
        <v>28</v>
      </c>
      <c r="E6" s="314">
        <f>CKCT19.2!AJ35</f>
        <v>14</v>
      </c>
      <c r="F6" s="318">
        <f>CKCT19.2!AK35</f>
        <v>3</v>
      </c>
      <c r="G6" s="322">
        <f>CKCT19.2!AL35</f>
        <v>0</v>
      </c>
      <c r="H6" s="311">
        <v>2</v>
      </c>
      <c r="I6" s="309" t="s">
        <v>2741</v>
      </c>
      <c r="J6" s="203">
        <v>34</v>
      </c>
      <c r="K6" s="314">
        <f>TBN19.2!AJ41</f>
        <v>29</v>
      </c>
      <c r="L6" s="318">
        <f>TBN19.2!AK41</f>
        <v>7</v>
      </c>
      <c r="M6" s="322">
        <f>TBN19.2!AL41</f>
        <v>8</v>
      </c>
      <c r="N6" s="311">
        <v>2</v>
      </c>
      <c r="O6" s="356" t="s">
        <v>2765</v>
      </c>
      <c r="P6" s="203">
        <v>22</v>
      </c>
      <c r="Q6" s="314">
        <f>KTDN19.2!AJ29</f>
        <v>0</v>
      </c>
      <c r="R6" s="318">
        <f>KTDN19.2!AK29</f>
        <v>10</v>
      </c>
      <c r="S6" s="322">
        <f>KTDN19.1!AL32</f>
        <v>0</v>
      </c>
      <c r="T6" s="311">
        <v>2</v>
      </c>
      <c r="U6" s="309" t="s">
        <v>2758</v>
      </c>
      <c r="V6" s="311">
        <v>25</v>
      </c>
      <c r="W6" s="314">
        <f>THUD19.2!AJ32</f>
        <v>6</v>
      </c>
      <c r="X6" s="318">
        <f>THUD19.2!AK32</f>
        <v>1</v>
      </c>
      <c r="Y6" s="322">
        <f>THUD19.2!AL32</f>
        <v>1</v>
      </c>
    </row>
    <row r="7" spans="2:25" s="303" customFormat="1" ht="20.25" customHeight="1">
      <c r="B7" s="300">
        <v>3</v>
      </c>
      <c r="C7" s="301" t="s">
        <v>2744</v>
      </c>
      <c r="D7" s="304">
        <v>29</v>
      </c>
      <c r="E7" s="314">
        <f>'CKĐL 19.1'!AJ36</f>
        <v>8</v>
      </c>
      <c r="F7" s="318">
        <f>'CKĐL 19.1'!AK36</f>
        <v>0</v>
      </c>
      <c r="G7" s="322">
        <f>'CKĐL 19.1'!AL36</f>
        <v>2</v>
      </c>
      <c r="H7" s="311">
        <v>3</v>
      </c>
      <c r="I7" s="309" t="s">
        <v>2745</v>
      </c>
      <c r="J7" s="203">
        <v>28</v>
      </c>
      <c r="K7" s="314">
        <f>ĐCN19!AJ35</f>
        <v>0</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16</v>
      </c>
      <c r="X7" s="319">
        <f>THUD19.3!AK34</f>
        <v>0</v>
      </c>
      <c r="Y7" s="323">
        <f>THUD19.3!AL34</f>
        <v>11</v>
      </c>
    </row>
    <row r="8" spans="2:25" s="303" customFormat="1" ht="20.25" customHeight="1">
      <c r="B8" s="300">
        <v>4</v>
      </c>
      <c r="C8" s="301" t="s">
        <v>2748</v>
      </c>
      <c r="D8" s="304">
        <v>28</v>
      </c>
      <c r="E8" s="314">
        <f>'CKĐL 19.2'!AJ36</f>
        <v>0</v>
      </c>
      <c r="F8" s="318">
        <f>'CKĐL 19.2'!AK36</f>
        <v>1</v>
      </c>
      <c r="G8" s="322">
        <f>'CKĐL 19.2'!AL36</f>
        <v>2</v>
      </c>
      <c r="H8" s="311">
        <v>4</v>
      </c>
      <c r="I8" s="309" t="s">
        <v>2749</v>
      </c>
      <c r="J8" s="203">
        <v>21</v>
      </c>
      <c r="K8" s="314">
        <f>TKTT19!AJ28</f>
        <v>4</v>
      </c>
      <c r="L8" s="318">
        <f>TKTT19!AK28</f>
        <v>0</v>
      </c>
      <c r="M8" s="322">
        <f>TKTT19!AL28</f>
        <v>2</v>
      </c>
      <c r="N8" s="311">
        <v>4</v>
      </c>
      <c r="O8" s="356" t="s">
        <v>2772</v>
      </c>
      <c r="P8" s="203">
        <v>25</v>
      </c>
      <c r="Q8" s="314">
        <f>LGT19.2!AJ30</f>
        <v>0</v>
      </c>
      <c r="R8" s="318">
        <f>LGT19.2!AK30</f>
        <v>0</v>
      </c>
      <c r="S8" s="322">
        <f>LGT19.2!AL30</f>
        <v>0</v>
      </c>
      <c r="T8" s="311">
        <v>4</v>
      </c>
      <c r="U8" s="309" t="s">
        <v>2769</v>
      </c>
      <c r="V8" s="203">
        <v>17</v>
      </c>
      <c r="W8" s="314">
        <f>CĐT19!AJ24</f>
        <v>4</v>
      </c>
      <c r="X8" s="318">
        <f>CĐT19!AK24</f>
        <v>1</v>
      </c>
      <c r="Y8" s="322">
        <f>CĐT19!AL24</f>
        <v>0</v>
      </c>
    </row>
    <row r="9" spans="2:25" s="303" customFormat="1" ht="20.25" customHeight="1">
      <c r="B9" s="300">
        <v>5</v>
      </c>
      <c r="C9" s="301" t="s">
        <v>2753</v>
      </c>
      <c r="D9" s="304">
        <v>25</v>
      </c>
      <c r="E9" s="314">
        <f>'CKĐL 19.3'!AJ32</f>
        <v>4</v>
      </c>
      <c r="F9" s="318">
        <f>'CKĐL 19.3'!AK32</f>
        <v>0</v>
      </c>
      <c r="G9" s="322">
        <f>'CKĐL 19.3'!AL32</f>
        <v>1</v>
      </c>
      <c r="H9" s="311">
        <v>5</v>
      </c>
      <c r="I9" s="353" t="s">
        <v>2775</v>
      </c>
      <c r="J9" s="311">
        <v>26</v>
      </c>
      <c r="K9" s="317">
        <f>'ĐCN 20.1'!AJ33</f>
        <v>13</v>
      </c>
      <c r="L9" s="321">
        <f>'ĐCN 20.1'!AK33</f>
        <v>0</v>
      </c>
      <c r="M9" s="325">
        <f>'ĐCN 20.1'!AL33</f>
        <v>2</v>
      </c>
      <c r="N9" s="311">
        <v>5</v>
      </c>
      <c r="O9" s="356" t="s">
        <v>2776</v>
      </c>
      <c r="P9" s="203">
        <v>18</v>
      </c>
      <c r="Q9" s="314">
        <f>TCNH19!AJ25</f>
        <v>3</v>
      </c>
      <c r="R9" s="318">
        <f>TCNH19!AK25</f>
        <v>6</v>
      </c>
      <c r="S9" s="322">
        <f>TCNH19!AL25</f>
        <v>0</v>
      </c>
      <c r="T9" s="311">
        <v>5</v>
      </c>
      <c r="U9" s="309" t="s">
        <v>2773</v>
      </c>
      <c r="V9" s="203">
        <v>27</v>
      </c>
      <c r="W9" s="314">
        <f>TQW19.1!AJ34</f>
        <v>10</v>
      </c>
      <c r="X9" s="318">
        <f>TQW19.1!AK34</f>
        <v>1</v>
      </c>
      <c r="Y9" s="322">
        <f>TQW19.1!AL34</f>
        <v>1</v>
      </c>
    </row>
    <row r="10" spans="2:25" s="303" customFormat="1" ht="20.25" customHeight="1">
      <c r="B10" s="300">
        <v>6</v>
      </c>
      <c r="C10" s="301" t="s">
        <v>2757</v>
      </c>
      <c r="D10" s="304">
        <v>23</v>
      </c>
      <c r="E10" s="314">
        <f>'CKĐL 19.4'!AJ30</f>
        <v>4</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2</v>
      </c>
      <c r="R10" s="318">
        <f>BHST19!AK33</f>
        <v>1</v>
      </c>
      <c r="S10" s="322">
        <f>BHST19!AL33</f>
        <v>3</v>
      </c>
      <c r="T10" s="311">
        <v>6</v>
      </c>
      <c r="U10" s="309" t="s">
        <v>2777</v>
      </c>
      <c r="V10" s="203">
        <v>22</v>
      </c>
      <c r="W10" s="314">
        <f>TQW19.2!AJ29</f>
        <v>12</v>
      </c>
      <c r="X10" s="318">
        <f>TQW19.2!AK29</f>
        <v>0</v>
      </c>
      <c r="Y10" s="322">
        <f>TQW19.2!AL29</f>
        <v>0</v>
      </c>
    </row>
    <row r="11" spans="2:25" s="303" customFormat="1" ht="20.25" customHeight="1">
      <c r="B11" s="300">
        <v>7</v>
      </c>
      <c r="C11" s="302" t="s">
        <v>2737</v>
      </c>
      <c r="D11" s="300">
        <v>21</v>
      </c>
      <c r="E11" s="315">
        <f>CKCT20.1!AJ28</f>
        <v>18</v>
      </c>
      <c r="F11" s="319">
        <f>CKCT20.1!AK28</f>
        <v>2</v>
      </c>
      <c r="G11" s="354">
        <f>CKCT20.1!AL28</f>
        <v>2</v>
      </c>
      <c r="H11" s="311">
        <v>7</v>
      </c>
      <c r="I11" s="353" t="s">
        <v>2783</v>
      </c>
      <c r="J11" s="311">
        <v>20</v>
      </c>
      <c r="K11" s="317">
        <f>TKTT20!AJ27</f>
        <v>2</v>
      </c>
      <c r="L11" s="321">
        <f>TKTT20!AK27</f>
        <v>2</v>
      </c>
      <c r="M11" s="325">
        <f>TKTT20!AL27</f>
        <v>0</v>
      </c>
      <c r="N11" s="311">
        <v>7</v>
      </c>
      <c r="O11" s="356" t="s">
        <v>2784</v>
      </c>
      <c r="P11" s="203">
        <v>19</v>
      </c>
      <c r="Q11" s="314">
        <f>XNK19.1!AJ26</f>
        <v>12</v>
      </c>
      <c r="R11" s="318">
        <f>XNK19.1!AK26</f>
        <v>12</v>
      </c>
      <c r="S11" s="322">
        <f>XNK19.1!AL26</f>
        <v>2</v>
      </c>
      <c r="T11" s="311">
        <v>7</v>
      </c>
      <c r="U11" s="310" t="s">
        <v>2781</v>
      </c>
      <c r="V11" s="203">
        <v>10</v>
      </c>
      <c r="W11" s="314">
        <f>'ĐTCN 19'!AJ17</f>
        <v>3</v>
      </c>
      <c r="X11" s="318">
        <f>'ĐTCN 19'!AK17</f>
        <v>0</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0</v>
      </c>
      <c r="R12" s="318">
        <f>XNK19.2!AK26</f>
        <v>18</v>
      </c>
      <c r="S12" s="322">
        <f>XNK19.2!AL26</f>
        <v>0</v>
      </c>
      <c r="T12" s="311">
        <v>8</v>
      </c>
      <c r="U12" s="309" t="s">
        <v>2785</v>
      </c>
      <c r="V12" s="203">
        <v>25</v>
      </c>
      <c r="W12" s="314">
        <f>PCMT19!AJ32</f>
        <v>4</v>
      </c>
      <c r="X12" s="318">
        <f>PCMT19!AK32</f>
        <v>4</v>
      </c>
      <c r="Y12" s="322">
        <f>PCMT19!AL32</f>
        <v>0</v>
      </c>
    </row>
    <row r="13" spans="2:25" s="303" customFormat="1" ht="20.25" customHeight="1">
      <c r="B13" s="300">
        <v>9</v>
      </c>
      <c r="C13" s="302" t="s">
        <v>2746</v>
      </c>
      <c r="D13" s="300">
        <v>35</v>
      </c>
      <c r="E13" s="315">
        <f>'CKĐL 20.1'!AJ42</f>
        <v>24</v>
      </c>
      <c r="F13" s="319">
        <f>'CKĐL 20.1'!AK42</f>
        <v>2</v>
      </c>
      <c r="G13" s="354">
        <f>'CKĐL 20.1'!AL42</f>
        <v>8</v>
      </c>
      <c r="H13" s="311">
        <v>9</v>
      </c>
      <c r="I13" s="353" t="s">
        <v>2789</v>
      </c>
      <c r="J13" s="311">
        <v>33</v>
      </c>
      <c r="K13" s="317">
        <f>TBN20.2!AJ40</f>
        <v>10</v>
      </c>
      <c r="L13" s="321">
        <f>TBN20.2!AK40</f>
        <v>5</v>
      </c>
      <c r="M13" s="325">
        <f>TBN20.2!AL40</f>
        <v>8</v>
      </c>
      <c r="N13" s="311">
        <v>9</v>
      </c>
      <c r="O13" s="353" t="s">
        <v>2763</v>
      </c>
      <c r="P13" s="311">
        <v>36</v>
      </c>
      <c r="Q13" s="315">
        <f>BHST20.1!AJ43</f>
        <v>18</v>
      </c>
      <c r="R13" s="319">
        <f>BHST20.1!AK43</f>
        <v>0</v>
      </c>
      <c r="S13" s="323">
        <f>BHST20.1!AL43</f>
        <v>5</v>
      </c>
      <c r="T13" s="311">
        <v>9</v>
      </c>
      <c r="U13" s="353" t="s">
        <v>2788</v>
      </c>
      <c r="V13" s="311">
        <v>36</v>
      </c>
      <c r="W13" s="315">
        <f>'THUD 20.2'!AJ43</f>
        <v>6</v>
      </c>
      <c r="X13" s="319">
        <f>'THUD 20.2'!AK43</f>
        <v>5</v>
      </c>
      <c r="Y13" s="323">
        <f>'THUD 20.2'!AL43</f>
        <v>0</v>
      </c>
    </row>
    <row r="14" spans="2:25" s="303" customFormat="1" ht="20.25" customHeight="1">
      <c r="B14" s="300">
        <v>10</v>
      </c>
      <c r="C14" s="302" t="s">
        <v>2750</v>
      </c>
      <c r="D14" s="300">
        <v>33</v>
      </c>
      <c r="E14" s="315">
        <f>CKĐL20.2!AJ40</f>
        <v>24</v>
      </c>
      <c r="F14" s="319">
        <f>CKĐL20.2!AK40</f>
        <v>6</v>
      </c>
      <c r="G14" s="354">
        <f>CKĐL20.2!AL40</f>
        <v>5</v>
      </c>
      <c r="H14" s="311">
        <v>10</v>
      </c>
      <c r="I14" s="353" t="s">
        <v>2739</v>
      </c>
      <c r="J14" s="311">
        <v>36</v>
      </c>
      <c r="K14" s="317">
        <f>TBN20.3!AJ44</f>
        <v>6</v>
      </c>
      <c r="L14" s="321">
        <f>TBN20.3!AK44</f>
        <v>0</v>
      </c>
      <c r="M14" s="325">
        <f>TBN20.3!AL44</f>
        <v>0</v>
      </c>
      <c r="N14" s="311">
        <v>10</v>
      </c>
      <c r="O14" s="353" t="s">
        <v>2766</v>
      </c>
      <c r="P14" s="311">
        <v>39</v>
      </c>
      <c r="Q14" s="315">
        <f>BHST20.2!AJ46</f>
        <v>13</v>
      </c>
      <c r="R14" s="319">
        <f>BHST20.2!AK46</f>
        <v>3</v>
      </c>
      <c r="S14" s="323">
        <f>BHST20.2!AL46</f>
        <v>2</v>
      </c>
      <c r="T14" s="311">
        <v>10</v>
      </c>
      <c r="U14" s="353" t="s">
        <v>2738</v>
      </c>
      <c r="V14" s="311">
        <v>37</v>
      </c>
      <c r="W14" s="315">
        <f>THUD20.3!AJ44</f>
        <v>7</v>
      </c>
      <c r="X14" s="319">
        <f>THUD20.3!AK44</f>
        <v>6</v>
      </c>
      <c r="Y14" s="323">
        <f>THUD20.3!AL44</f>
        <v>4</v>
      </c>
    </row>
    <row r="15" spans="2:25" s="303" customFormat="1" ht="20.25" customHeight="1">
      <c r="B15" s="300">
        <v>11</v>
      </c>
      <c r="C15" s="302" t="s">
        <v>2755</v>
      </c>
      <c r="D15" s="300">
        <v>28</v>
      </c>
      <c r="E15" s="315">
        <f>'CKĐL 20.3'!AJ35</f>
        <v>0</v>
      </c>
      <c r="F15" s="319">
        <f>'CKĐL 20.3'!AK35</f>
        <v>14</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10</v>
      </c>
      <c r="R15" s="319">
        <f>KTDN20.1!AK31</f>
        <v>0</v>
      </c>
      <c r="S15" s="323">
        <f>KTDN20.1!AL31</f>
        <v>3</v>
      </c>
      <c r="T15" s="311">
        <v>11</v>
      </c>
      <c r="U15" s="353" t="s">
        <v>2751</v>
      </c>
      <c r="V15" s="311">
        <v>23</v>
      </c>
      <c r="W15" s="315">
        <f>PCMT20!AJ30</f>
        <v>18</v>
      </c>
      <c r="X15" s="319">
        <f>PCMT20!AK30</f>
        <v>0</v>
      </c>
      <c r="Y15" s="323">
        <f>PCMT20!AL30</f>
        <v>1</v>
      </c>
    </row>
    <row r="16" spans="2:25" s="303" customFormat="1" ht="20.25" customHeight="1">
      <c r="B16" s="300">
        <v>12</v>
      </c>
      <c r="C16" s="302" t="s">
        <v>2759</v>
      </c>
      <c r="D16" s="300">
        <v>34</v>
      </c>
      <c r="E16" s="315">
        <f>'CKĐL 20.4'!AJ41</f>
        <v>9</v>
      </c>
      <c r="F16" s="319">
        <f>'CKĐL 20.4'!AK41</f>
        <v>5</v>
      </c>
      <c r="G16" s="354">
        <f>'CKĐL 20.4'!AL41</f>
        <v>6</v>
      </c>
      <c r="H16" s="311">
        <v>12</v>
      </c>
      <c r="I16" s="353" t="s">
        <v>2747</v>
      </c>
      <c r="J16" s="311">
        <v>29</v>
      </c>
      <c r="K16" s="317">
        <f>CSSD20.2!AJ36</f>
        <v>1</v>
      </c>
      <c r="L16" s="321">
        <f>CSSD20.2!AK36</f>
        <v>4</v>
      </c>
      <c r="M16" s="325">
        <f>CSSD20.2!AL36</f>
        <v>0</v>
      </c>
      <c r="N16" s="311">
        <v>12</v>
      </c>
      <c r="O16" s="353" t="s">
        <v>2774</v>
      </c>
      <c r="P16" s="311">
        <v>24</v>
      </c>
      <c r="Q16" s="315">
        <f>KTDN20.2!AJ31</f>
        <v>2</v>
      </c>
      <c r="R16" s="319">
        <f>KTDN20.2!AK31</f>
        <v>7</v>
      </c>
      <c r="S16" s="323">
        <f>KTDN20.2!AL31</f>
        <v>0</v>
      </c>
      <c r="T16" s="311">
        <v>12</v>
      </c>
      <c r="U16" s="353" t="s">
        <v>2756</v>
      </c>
      <c r="V16" s="311">
        <v>32</v>
      </c>
      <c r="W16" s="315">
        <f>'TQW20'!AJ39</f>
        <v>11</v>
      </c>
      <c r="X16" s="319">
        <f>'TQW20'!AK39</f>
        <v>4</v>
      </c>
      <c r="Y16" s="323">
        <f>'TQW20'!AL39</f>
        <v>2</v>
      </c>
    </row>
    <row r="17" spans="1:25" s="303" customFormat="1" ht="21" customHeight="1">
      <c r="B17" s="392" t="s">
        <v>2793</v>
      </c>
      <c r="C17" s="392"/>
      <c r="D17" s="392"/>
      <c r="E17" s="392"/>
      <c r="F17" s="392"/>
      <c r="G17" s="392"/>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20" t="s">
        <v>2813</v>
      </c>
      <c r="C18" s="421"/>
      <c r="D18" s="421"/>
      <c r="E18" s="421"/>
      <c r="F18" s="410">
        <f>SUM(E5:E16)+SUM(E11:E16)</f>
        <v>186</v>
      </c>
      <c r="G18" s="411"/>
      <c r="H18" s="417" t="s">
        <v>2796</v>
      </c>
      <c r="I18" s="417"/>
      <c r="J18" s="417"/>
      <c r="K18" s="417"/>
      <c r="L18" s="417"/>
      <c r="M18" s="417"/>
      <c r="N18" s="311">
        <v>14</v>
      </c>
      <c r="O18" s="353" t="s">
        <v>2782</v>
      </c>
      <c r="P18" s="311">
        <v>39</v>
      </c>
      <c r="Q18" s="315">
        <f>'LGT20'!AJ46</f>
        <v>0</v>
      </c>
      <c r="R18" s="319">
        <f>'LGT20'!AK46</f>
        <v>9</v>
      </c>
      <c r="S18" s="323">
        <f>'LGT20'!AL46</f>
        <v>20</v>
      </c>
      <c r="T18" s="311">
        <v>14</v>
      </c>
      <c r="U18" s="353" t="s">
        <v>2764</v>
      </c>
      <c r="V18" s="311">
        <v>33</v>
      </c>
      <c r="W18" s="315">
        <f>'TKĐH 20.1'!AJ40</f>
        <v>19</v>
      </c>
      <c r="X18" s="319">
        <f>'TKĐH 20.1'!AK40</f>
        <v>5</v>
      </c>
      <c r="Y18" s="323">
        <f>'TKĐH 20.1'!AL40</f>
        <v>1</v>
      </c>
    </row>
    <row r="19" spans="1:25" s="303" customFormat="1" ht="21" customHeight="1">
      <c r="B19" s="363" t="str">
        <f>"Tổng HS vắng có phép "&amp;SUM(F5:F16)+SUM(F11:F16)</f>
        <v>Tổng HS vắng có phép 65</v>
      </c>
      <c r="C19" s="364"/>
      <c r="D19" s="364"/>
      <c r="E19" s="364"/>
      <c r="F19" s="364"/>
      <c r="G19" s="365"/>
      <c r="H19" s="408" t="s">
        <v>2813</v>
      </c>
      <c r="I19" s="409"/>
      <c r="J19" s="409"/>
      <c r="K19" s="409"/>
      <c r="L19" s="410">
        <f>SUM(K5:K17)</f>
        <v>93</v>
      </c>
      <c r="M19" s="411"/>
      <c r="N19" s="392" t="s">
        <v>2794</v>
      </c>
      <c r="O19" s="392"/>
      <c r="P19" s="392"/>
      <c r="Q19" s="392"/>
      <c r="R19" s="392"/>
      <c r="S19" s="392"/>
      <c r="T19" s="311">
        <v>15</v>
      </c>
      <c r="U19" s="353" t="s">
        <v>2767</v>
      </c>
      <c r="V19" s="311">
        <v>27</v>
      </c>
      <c r="W19" s="315">
        <f>'TKĐH 20.2'!AJ34</f>
        <v>14</v>
      </c>
      <c r="X19" s="319">
        <f>'TKĐH 20.2'!AK34</f>
        <v>0</v>
      </c>
      <c r="Y19" s="323">
        <f>'TKĐH 20.2'!AL34</f>
        <v>0</v>
      </c>
    </row>
    <row r="20" spans="1:25" s="303" customFormat="1" ht="21" customHeight="1">
      <c r="B20" s="399" t="str">
        <f>"Tổng HS đi học trễ "&amp;SUM(G5:G10)+SUM(G5:G16)</f>
        <v>Tổng HS đi học trễ 43</v>
      </c>
      <c r="C20" s="400"/>
      <c r="D20" s="400"/>
      <c r="E20" s="400"/>
      <c r="F20" s="400"/>
      <c r="G20" s="401"/>
      <c r="H20" s="363" t="str">
        <f>"Tổng HS vắng có phép " &amp;SUM(L5:L17)</f>
        <v>Tổng HS vắng có phép 32</v>
      </c>
      <c r="I20" s="364"/>
      <c r="J20" s="364"/>
      <c r="K20" s="364"/>
      <c r="L20" s="364"/>
      <c r="M20" s="364"/>
      <c r="N20" s="408" t="s">
        <v>2808</v>
      </c>
      <c r="O20" s="409"/>
      <c r="P20" s="409"/>
      <c r="Q20" s="409"/>
      <c r="R20" s="410">
        <f>SUM(Q5:Q18)</f>
        <v>76</v>
      </c>
      <c r="S20" s="411"/>
      <c r="T20" s="311">
        <v>16</v>
      </c>
      <c r="U20" s="353" t="s">
        <v>2771</v>
      </c>
      <c r="V20" s="311">
        <v>30</v>
      </c>
      <c r="W20" s="317">
        <f>TKĐH20.3!AJ37</f>
        <v>7</v>
      </c>
      <c r="X20" s="321">
        <f>TKĐH20.3!AK37</f>
        <v>0</v>
      </c>
      <c r="Y20" s="325">
        <f>TKĐH20.3!AL37</f>
        <v>5</v>
      </c>
    </row>
    <row r="21" spans="1:25" s="305" customFormat="1" ht="19.5">
      <c r="H21" s="418" t="str">
        <f>"Tổng HS đi học trễ " &amp;SUM(M5:M17)</f>
        <v>Tổng HS đi học trễ 29</v>
      </c>
      <c r="I21" s="419"/>
      <c r="J21" s="419"/>
      <c r="K21" s="419"/>
      <c r="L21" s="419"/>
      <c r="M21" s="419"/>
      <c r="N21" s="397" t="str">
        <f>"Tổng HS vắng có phép "&amp;SUM(R5:R18)</f>
        <v>Tổng HS vắng có phép 74</v>
      </c>
      <c r="O21" s="397"/>
      <c r="P21" s="397"/>
      <c r="Q21" s="397"/>
      <c r="R21" s="397"/>
      <c r="S21" s="397"/>
      <c r="T21" s="417" t="s">
        <v>2795</v>
      </c>
      <c r="U21" s="417"/>
      <c r="V21" s="417"/>
      <c r="W21" s="417"/>
      <c r="X21" s="417"/>
      <c r="Y21" s="417"/>
    </row>
    <row r="22" spans="1:25" s="328" customFormat="1" ht="24.75" customHeight="1">
      <c r="A22" s="405" t="s">
        <v>2811</v>
      </c>
      <c r="B22" s="405"/>
      <c r="C22" s="405"/>
      <c r="D22" s="405"/>
      <c r="E22" s="405"/>
      <c r="F22" s="405"/>
      <c r="G22" s="405"/>
      <c r="H22" s="405"/>
      <c r="I22" s="405"/>
      <c r="J22" s="405"/>
      <c r="K22" s="405"/>
      <c r="L22" s="406">
        <f>SUM(E5:E16)+SUM(K5:K17)+SUM(Q5:Q18)+SUM(W5:W20)</f>
        <v>422</v>
      </c>
      <c r="M22" s="406"/>
      <c r="N22" s="398" t="str">
        <f>"Tổng HS đi học trễ "&amp;SUM(S5:S18)</f>
        <v>Tổng HS đi học trễ 38</v>
      </c>
      <c r="O22" s="398"/>
      <c r="P22" s="398"/>
      <c r="Q22" s="398"/>
      <c r="R22" s="398"/>
      <c r="S22" s="398"/>
      <c r="T22" s="408" t="s">
        <v>2808</v>
      </c>
      <c r="U22" s="409"/>
      <c r="V22" s="409"/>
      <c r="W22" s="409"/>
      <c r="X22" s="410">
        <f>SUM(W5:W20)</f>
        <v>142</v>
      </c>
      <c r="Y22" s="411"/>
    </row>
    <row r="23" spans="1:25" ht="24.75" customHeight="1">
      <c r="C23" s="412" t="s">
        <v>2810</v>
      </c>
      <c r="D23" s="413"/>
      <c r="E23" s="413"/>
      <c r="F23" s="413"/>
      <c r="G23" s="413"/>
      <c r="H23" s="413"/>
      <c r="I23" s="413"/>
      <c r="J23" s="413"/>
      <c r="K23" s="413"/>
      <c r="L23" s="413"/>
      <c r="M23" s="413"/>
      <c r="N23" s="413"/>
      <c r="O23" s="407">
        <f>SUM(F5:F16)+SUM(L5:L17)+SUM(R5:R18)+SUM(X5:X20)</f>
        <v>172</v>
      </c>
      <c r="P23" s="407"/>
      <c r="Q23" s="414"/>
      <c r="R23" s="414"/>
      <c r="S23" s="415"/>
      <c r="T23" s="363" t="str">
        <f>"Tổng HS vắng có phép "&amp; SUM(X5:X20)</f>
        <v>Tổng HS vắng có phép 30</v>
      </c>
      <c r="U23" s="364"/>
      <c r="V23" s="364"/>
      <c r="W23" s="364"/>
      <c r="X23" s="364"/>
      <c r="Y23" s="365"/>
    </row>
    <row r="24" spans="1:25" ht="24.75" customHeight="1">
      <c r="A24" s="359"/>
      <c r="B24" s="359"/>
      <c r="C24" s="358"/>
      <c r="E24" s="404" t="s">
        <v>2812</v>
      </c>
      <c r="F24" s="404"/>
      <c r="G24" s="404"/>
      <c r="H24" s="404"/>
      <c r="I24" s="404"/>
      <c r="J24" s="404"/>
      <c r="K24" s="404"/>
      <c r="L24" s="404"/>
      <c r="M24" s="404"/>
      <c r="N24" s="404"/>
      <c r="O24" s="404"/>
      <c r="P24" s="402">
        <f>SUM(G5:G16)+SUM(M5:M17)+SUM(S5:S18)+SUM(Y5:Y20)</f>
        <v>131</v>
      </c>
      <c r="Q24" s="402"/>
      <c r="R24" s="402"/>
      <c r="S24" s="403"/>
      <c r="T24" s="399" t="str">
        <f>"Tổng HS đi học trễ "&amp; SUM(Y5:Y20)</f>
        <v>Tổng HS đi học trễ 31</v>
      </c>
      <c r="U24" s="400"/>
      <c r="V24" s="400"/>
      <c r="W24" s="400"/>
      <c r="X24" s="400"/>
      <c r="Y24" s="401"/>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4" zoomScale="70" zoomScaleNormal="70" workbookViewId="0">
      <selection activeCell="K29" sqref="K29"/>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0" customHeight="1">
      <c r="A3" s="433" t="s">
        <v>994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36" t="s">
        <v>10</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19">
        <f>SUM(AJ7:AJ30)</f>
        <v>2</v>
      </c>
      <c r="AK31" s="19">
        <f>SUM(AK7:AK30)</f>
        <v>7</v>
      </c>
      <c r="AL31" s="19">
        <f>SUM(AL7:AL30)</f>
        <v>0</v>
      </c>
      <c r="AM31" s="24"/>
      <c r="AN31" s="24"/>
      <c r="AO31" s="24"/>
    </row>
    <row r="32" spans="1:41" s="25" customFormat="1" ht="21" customHeight="1">
      <c r="A32" s="437" t="s">
        <v>2804</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9"/>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0"/>
      <c r="D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0"/>
      <c r="D36" s="440"/>
      <c r="E36" s="440"/>
      <c r="F36" s="440"/>
      <c r="G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0"/>
      <c r="D37" s="440"/>
      <c r="E37" s="44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0"/>
      <c r="D38" s="44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1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8" workbookViewId="0">
      <selection activeCell="J22" sqref="J22"/>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2.25" customHeight="1">
      <c r="A3" s="433" t="s">
        <v>1042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0</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1</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1" t="s">
        <v>2799</v>
      </c>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3"/>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4"/>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6"/>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0" t="s">
        <v>10</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19">
        <f t="shared" si="2"/>
        <v>0</v>
      </c>
      <c r="AK33" s="19">
        <f t="shared" si="3"/>
        <v>0</v>
      </c>
      <c r="AL33" s="19">
        <f t="shared" si="4"/>
        <v>0</v>
      </c>
      <c r="AM33" s="157"/>
      <c r="AN33" s="157"/>
      <c r="AO33" s="157"/>
    </row>
    <row r="34" spans="1:41" s="25" customFormat="1" ht="21" customHeight="1">
      <c r="A34" s="437" t="s">
        <v>2804</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0"/>
      <c r="D37" s="440"/>
      <c r="E37" s="440"/>
      <c r="F37" s="440"/>
      <c r="G37" s="44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0"/>
      <c r="D38" s="440"/>
      <c r="E38" s="44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0"/>
      <c r="D39" s="44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75" defaultRowHeight="15.75"/>
  <cols>
    <col min="1" max="1" width="6.625" style="24" customWidth="1"/>
    <col min="2" max="2" width="13.7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9">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9" ht="22.5">
      <c r="A3" s="433" t="s">
        <v>1094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9"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9"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9"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7" t="s">
        <v>1162</v>
      </c>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9"/>
      <c r="AJ45" s="19">
        <f t="shared" si="2"/>
        <v>0</v>
      </c>
      <c r="AK45" s="336">
        <f t="shared" si="3"/>
        <v>0</v>
      </c>
      <c r="AL45" s="336">
        <f t="shared" si="4"/>
        <v>0</v>
      </c>
    </row>
    <row r="46" spans="1:41" s="25" customFormat="1" ht="21" customHeight="1">
      <c r="A46" s="460" t="s">
        <v>10</v>
      </c>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340">
        <f>SUM(AJ7:AJ44)</f>
        <v>0</v>
      </c>
      <c r="AK46" s="307">
        <f>SUM(AK7:AK44)</f>
        <v>9</v>
      </c>
      <c r="AL46" s="307">
        <f>SUM(AL7:AL44)</f>
        <v>20</v>
      </c>
      <c r="AM46" s="24"/>
      <c r="AN46" s="24"/>
      <c r="AO46" s="24"/>
    </row>
    <row r="47" spans="1:41" s="25" customFormat="1" ht="21" customHeight="1">
      <c r="A47" s="437" t="s">
        <v>2804</v>
      </c>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9"/>
      <c r="AM47" s="338"/>
      <c r="AN47" s="338"/>
    </row>
    <row r="48" spans="1:41">
      <c r="C48" s="440"/>
      <c r="D48" s="440"/>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0"/>
      <c r="D49" s="440"/>
      <c r="E49" s="440"/>
      <c r="F49" s="440"/>
      <c r="G49" s="44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0"/>
      <c r="D50" s="440"/>
      <c r="E50" s="44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0"/>
      <c r="D51" s="440"/>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5" zoomScale="85" zoomScaleNormal="85" workbookViewId="0">
      <selection activeCell="K36" sqref="K36"/>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7" width="3.625" style="24" bestFit="1" customWidth="1"/>
    <col min="38" max="38" width="3.75" style="24" bestFit="1"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0.75" customHeight="1">
      <c r="A3" s="433" t="s">
        <v>1163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c r="N9" s="96"/>
      <c r="O9" s="96"/>
      <c r="P9" s="96"/>
      <c r="Q9" s="95"/>
      <c r="R9" s="96"/>
      <c r="S9" s="96"/>
      <c r="T9" s="96"/>
      <c r="U9" s="96"/>
      <c r="V9" s="95"/>
      <c r="W9" s="96"/>
      <c r="X9" s="96"/>
      <c r="Y9" s="96"/>
      <c r="Z9" s="96"/>
      <c r="AA9" s="96"/>
      <c r="AB9" s="96"/>
      <c r="AC9" s="96"/>
      <c r="AD9" s="96"/>
      <c r="AE9" s="96"/>
      <c r="AF9" s="96"/>
      <c r="AG9" s="96"/>
      <c r="AH9" s="96"/>
      <c r="AI9" s="96"/>
      <c r="AJ9" s="19">
        <f t="shared" si="2"/>
        <v>3</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2</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1</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6" t="s">
        <v>10</v>
      </c>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19">
        <f>SUM(AJ7:AJ42)</f>
        <v>18</v>
      </c>
      <c r="AK43" s="19">
        <f>SUM(AK7:AK42)</f>
        <v>0</v>
      </c>
      <c r="AL43" s="19">
        <f>SUM(AL7:AL42)</f>
        <v>5</v>
      </c>
      <c r="AM43" s="24"/>
      <c r="AN43" s="24"/>
      <c r="AO43" s="24"/>
    </row>
    <row r="44" spans="1:41" s="25" customFormat="1" ht="21" customHeight="1">
      <c r="A44" s="437" t="s">
        <v>2804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9"/>
      <c r="AM44" s="338"/>
      <c r="AN44" s="338"/>
    </row>
    <row r="45" spans="1:41">
      <c r="C45" s="440"/>
      <c r="D45" s="440"/>
      <c r="E45" s="440"/>
      <c r="F45" s="440"/>
      <c r="G45" s="44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0"/>
      <c r="D46" s="440"/>
      <c r="E46" s="440"/>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0"/>
      <c r="D47" s="440"/>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K14" sqref="K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22.5">
      <c r="A3" s="433" t="s">
        <v>1206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6" t="s">
        <v>10</v>
      </c>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19">
        <f>SUM(AJ7:AJ45)</f>
        <v>13</v>
      </c>
      <c r="AK46" s="19">
        <f>SUM(AK7:AK45)</f>
        <v>3</v>
      </c>
      <c r="AL46" s="19">
        <f>SUM(AL7:AL45)</f>
        <v>2</v>
      </c>
      <c r="AM46" s="24"/>
    </row>
    <row r="47" spans="1:39" s="25" customFormat="1" ht="21" customHeight="1">
      <c r="A47" s="437" t="s">
        <v>2804</v>
      </c>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9"/>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0"/>
      <c r="D49" s="44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0"/>
      <c r="D50" s="440"/>
      <c r="E50" s="440"/>
      <c r="F50" s="440"/>
      <c r="G50" s="44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0"/>
      <c r="D51" s="440"/>
      <c r="E51" s="440"/>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0"/>
      <c r="D52" s="440"/>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election activeCell="J25" sqref="J25"/>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3" customHeight="1">
      <c r="A3" s="433" t="s">
        <v>1271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49">
        <v>1</v>
      </c>
      <c r="B7" s="178" t="s">
        <v>1272</v>
      </c>
      <c r="C7" s="179" t="s">
        <v>1273</v>
      </c>
      <c r="D7" s="160" t="s">
        <v>61</v>
      </c>
      <c r="E7" s="150"/>
      <c r="F7" s="96"/>
      <c r="G7" s="96"/>
      <c r="H7" s="96"/>
      <c r="I7" s="96" t="s">
        <v>7</v>
      </c>
      <c r="J7" s="96" t="s">
        <v>6</v>
      </c>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0</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1</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0</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1</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0" t="s">
        <v>1162</v>
      </c>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2"/>
      <c r="AJ31" s="19">
        <f t="shared" si="2"/>
        <v>0</v>
      </c>
      <c r="AK31" s="336">
        <f t="shared" si="3"/>
        <v>0</v>
      </c>
      <c r="AL31" s="336">
        <f t="shared" si="4"/>
        <v>0</v>
      </c>
    </row>
    <row r="32" spans="1:39" s="25" customFormat="1" ht="21" customHeight="1">
      <c r="A32" s="436" t="s">
        <v>10</v>
      </c>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19">
        <f>SUM(AJ7:AJ30)</f>
        <v>3</v>
      </c>
      <c r="AK32" s="19">
        <f>SUM(AK7:AK30)</f>
        <v>6</v>
      </c>
      <c r="AL32" s="19">
        <f>SUM(AL7:AL30)</f>
        <v>0</v>
      </c>
      <c r="AM32" s="24"/>
    </row>
    <row r="33" spans="1:38"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row>
    <row r="34" spans="1:38">
      <c r="C34" s="440"/>
      <c r="D34" s="44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0"/>
      <c r="D35" s="440"/>
      <c r="E35" s="440"/>
      <c r="F35" s="440"/>
      <c r="G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0"/>
      <c r="D36" s="440"/>
      <c r="E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0"/>
      <c r="D37" s="44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C37:D37"/>
    <mergeCell ref="C34:D34"/>
    <mergeCell ref="C35:G35"/>
    <mergeCell ref="E31:AI31"/>
    <mergeCell ref="A32:AI32"/>
    <mergeCell ref="C36:E36"/>
  </mergeCells>
  <conditionalFormatting sqref="E6:AI30">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abSelected="1" topLeftCell="A4" workbookViewId="0">
      <selection activeCell="R13" sqref="R13"/>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2.25" customHeight="1">
      <c r="A3" s="433" t="s">
        <v>1322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1</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6" t="s">
        <v>10</v>
      </c>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19">
        <f>SUM(AJ7:AJ28)</f>
        <v>0</v>
      </c>
      <c r="AK29" s="19">
        <f>SUM(AK7:AK28)</f>
        <v>10</v>
      </c>
      <c r="AL29" s="19">
        <f>SUM(AL7:AL28)</f>
        <v>0</v>
      </c>
      <c r="AM29" s="24"/>
    </row>
    <row r="30" spans="1:39" s="25" customFormat="1" ht="21" customHeight="1">
      <c r="A30" s="437" t="s">
        <v>2804</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9"/>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0"/>
      <c r="D34" s="440"/>
      <c r="E34" s="440"/>
      <c r="F34" s="440"/>
      <c r="G34" s="44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0"/>
      <c r="D35" s="440"/>
      <c r="E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J7" sqref="J7"/>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8.5" customHeight="1">
      <c r="A3" s="433" t="s">
        <v>1367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1368</v>
      </c>
      <c r="C7" s="123" t="s">
        <v>1369</v>
      </c>
      <c r="D7" s="124" t="s">
        <v>61</v>
      </c>
      <c r="E7" s="150"/>
      <c r="F7" s="96"/>
      <c r="G7" s="96"/>
      <c r="H7" s="96"/>
      <c r="I7" s="96"/>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4"/>
      <c r="AN19" s="435"/>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3" t="s">
        <v>2799</v>
      </c>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5"/>
      <c r="AJ24" s="19">
        <f t="shared" si="2"/>
        <v>0</v>
      </c>
      <c r="AK24" s="336">
        <f t="shared" si="3"/>
        <v>0</v>
      </c>
      <c r="AL24" s="336">
        <f t="shared" si="4"/>
        <v>0</v>
      </c>
    </row>
    <row r="25" spans="1:41" s="25" customFormat="1" ht="21" customHeight="1">
      <c r="A25" s="436" t="s">
        <v>10</v>
      </c>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19">
        <f>SUM(AJ7:AJ24)</f>
        <v>3</v>
      </c>
      <c r="AK25" s="19">
        <f>SUM(AK7:AK24)</f>
        <v>6</v>
      </c>
      <c r="AL25" s="19">
        <f>SUM(AL7:AL24)</f>
        <v>0</v>
      </c>
      <c r="AM25" s="24"/>
      <c r="AN25" s="24"/>
      <c r="AO25" s="24"/>
    </row>
    <row r="26" spans="1:41" s="25" customFormat="1" ht="21" customHeight="1">
      <c r="A26" s="437" t="s">
        <v>2804</v>
      </c>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9"/>
      <c r="AM26" s="338"/>
      <c r="AN26" s="338"/>
    </row>
    <row r="27" spans="1:41">
      <c r="C27" s="440"/>
      <c r="D27" s="440"/>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40"/>
      <c r="D28" s="440"/>
      <c r="E28" s="440"/>
      <c r="F28" s="440"/>
      <c r="G28" s="440"/>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0"/>
      <c r="D29" s="440"/>
      <c r="E29" s="440"/>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0"/>
      <c r="D30" s="44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 ref="C30:D30"/>
    <mergeCell ref="C27:D27"/>
    <mergeCell ref="C28:G28"/>
    <mergeCell ref="AM19:AN19"/>
    <mergeCell ref="A25:AI25"/>
    <mergeCell ref="C29:E29"/>
    <mergeCell ref="E24:AI24"/>
  </mergeCells>
  <conditionalFormatting sqref="E6:AI23">
    <cfRule type="expression" dxfId="9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J21" sqref="J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0.25"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1402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6"/>
      <c r="AN19" s="423"/>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7" t="s">
        <v>1448</v>
      </c>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9"/>
      <c r="AJ31" s="19">
        <f t="shared" si="2"/>
        <v>0</v>
      </c>
      <c r="AK31" s="336">
        <f t="shared" si="3"/>
        <v>0</v>
      </c>
      <c r="AL31" s="336">
        <f t="shared" si="4"/>
        <v>0</v>
      </c>
    </row>
    <row r="32" spans="1:41" s="158" customFormat="1" ht="21" customHeight="1">
      <c r="A32" s="436" t="s">
        <v>10</v>
      </c>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19">
        <f>SUM(AJ7:AJ30)</f>
        <v>13</v>
      </c>
      <c r="AK32" s="19">
        <f>SUM(AK7:AK30)</f>
        <v>2</v>
      </c>
      <c r="AL32" s="19">
        <f>SUM(AL7:AL30)</f>
        <v>3</v>
      </c>
      <c r="AM32" s="157"/>
      <c r="AN32" s="157"/>
      <c r="AO32" s="157"/>
    </row>
    <row r="33" spans="1:40"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0"/>
      <c r="D37" s="440"/>
      <c r="E37" s="440"/>
      <c r="F37" s="440"/>
      <c r="G37" s="44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0"/>
      <c r="D38" s="440"/>
      <c r="E38" s="44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0"/>
      <c r="D39" s="44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5" workbookViewId="0">
      <selection activeCell="J26" sqref="J26"/>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41.25" customHeight="1">
      <c r="A3" s="433" t="s">
        <v>1449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198">
        <v>4</v>
      </c>
      <c r="B10" s="79" t="s">
        <v>1454</v>
      </c>
      <c r="C10" s="80" t="s">
        <v>1455</v>
      </c>
      <c r="D10" s="81" t="s">
        <v>41</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4"/>
      <c r="AN19" s="435"/>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1</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43"/>
      <c r="AN29" s="143"/>
      <c r="AO29" s="143"/>
    </row>
    <row r="30" spans="1:41" s="33" customFormat="1" ht="21" customHeight="1">
      <c r="A30" s="198">
        <v>24</v>
      </c>
      <c r="B30" s="165" t="s">
        <v>1489</v>
      </c>
      <c r="C30" s="166" t="s">
        <v>1490</v>
      </c>
      <c r="D30" s="201" t="s">
        <v>53</v>
      </c>
      <c r="E30" s="480" t="s">
        <v>1491</v>
      </c>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2"/>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3"/>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5"/>
      <c r="AJ31" s="19">
        <f t="shared" si="2"/>
        <v>0</v>
      </c>
      <c r="AK31" s="336">
        <f t="shared" si="3"/>
        <v>0</v>
      </c>
      <c r="AL31" s="336">
        <f t="shared" si="4"/>
        <v>0</v>
      </c>
    </row>
    <row r="32" spans="1:41" s="25" customFormat="1" ht="21" customHeight="1">
      <c r="A32" s="460" t="s">
        <v>10</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340">
        <f>SUM(AJ7:AJ29)</f>
        <v>14</v>
      </c>
      <c r="AK32" s="147">
        <f>SUM(AK7:AK29)</f>
        <v>0</v>
      </c>
      <c r="AL32" s="147">
        <f>SUM(AL7:AL29)</f>
        <v>3</v>
      </c>
      <c r="AM32" s="24"/>
      <c r="AN32" s="24"/>
      <c r="AO32" s="24"/>
    </row>
    <row r="33" spans="1:40"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c r="AN33" s="338"/>
    </row>
    <row r="34" spans="1:40">
      <c r="C34" s="440"/>
      <c r="D34" s="440"/>
      <c r="E34" s="440"/>
      <c r="F34" s="440"/>
      <c r="G34" s="44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0"/>
      <c r="D35" s="440"/>
      <c r="E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K7" sqref="K7"/>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1.5" customHeight="1">
      <c r="A3" s="433" t="s">
        <v>895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4"/>
      <c r="AN20" s="435"/>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6" t="s">
        <v>10</v>
      </c>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19">
        <f>SUM(AJ8:AJ42)</f>
        <v>6</v>
      </c>
      <c r="AK43" s="19">
        <f>SUM(AK8:AK42)</f>
        <v>5</v>
      </c>
      <c r="AL43" s="19">
        <f>SUM(AL8:AL42)</f>
        <v>0</v>
      </c>
      <c r="AM43" s="29" t="s">
        <v>11</v>
      </c>
      <c r="AN43" s="29" t="s">
        <v>12</v>
      </c>
      <c r="AO43" s="29" t="s">
        <v>13</v>
      </c>
      <c r="AP43" s="28"/>
      <c r="AQ43" s="28"/>
    </row>
    <row r="44" spans="1:44" s="25" customFormat="1" ht="21" customHeight="1">
      <c r="A44" s="437" t="s">
        <v>2804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9"/>
      <c r="AM44" s="148"/>
      <c r="AN44" s="148"/>
      <c r="AO44" s="148"/>
      <c r="AP44" s="338"/>
      <c r="AQ44" s="338"/>
    </row>
    <row r="45" spans="1:44">
      <c r="A45" s="13"/>
      <c r="B45" s="13"/>
      <c r="C45" s="440"/>
      <c r="D45" s="440"/>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0"/>
      <c r="D48" s="440"/>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0"/>
      <c r="D49" s="440"/>
      <c r="E49" s="440"/>
      <c r="F49" s="440"/>
      <c r="G49" s="44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0"/>
      <c r="D50" s="440"/>
      <c r="E50" s="44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0"/>
      <c r="D51" s="440"/>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4" priority="2">
      <formula>IF(E$6="CN",1,0)</formula>
    </cfRule>
  </conditionalFormatting>
  <conditionalFormatting sqref="E6:AI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K25" sqref="K25"/>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1495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1496</v>
      </c>
      <c r="C7" s="123" t="s">
        <v>121</v>
      </c>
      <c r="D7" s="124" t="s">
        <v>37</v>
      </c>
      <c r="E7" s="202"/>
      <c r="F7" s="99" t="s">
        <v>7</v>
      </c>
      <c r="G7" s="99"/>
      <c r="H7" s="99" t="s">
        <v>6</v>
      </c>
      <c r="I7" s="99"/>
      <c r="J7" s="99" t="s">
        <v>6</v>
      </c>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1</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4"/>
      <c r="AN20" s="435"/>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0</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12</v>
      </c>
      <c r="AK26" s="147">
        <f>SUM(AK7:AK25)</f>
        <v>12</v>
      </c>
      <c r="AL26" s="147">
        <f>SUM(AL7:AL25)</f>
        <v>2</v>
      </c>
      <c r="AM26" s="24"/>
      <c r="AN26" s="24"/>
      <c r="AO26" s="24"/>
    </row>
    <row r="27" spans="1:41" s="25" customFormat="1" ht="21" customHeight="1">
      <c r="A27" s="437" t="s">
        <v>2804</v>
      </c>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0"/>
      <c r="D30" s="44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0"/>
      <c r="D31" s="440"/>
      <c r="E31" s="440"/>
      <c r="F31" s="440"/>
      <c r="G31" s="440"/>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0"/>
      <c r="D32" s="440"/>
      <c r="E32" s="440"/>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J16" sqref="J16"/>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3" customHeight="1">
      <c r="A3" s="433" t="s">
        <v>1530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26.2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4"/>
      <c r="AN20" s="435"/>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3</v>
      </c>
      <c r="AL25" s="336">
        <f t="shared" si="4"/>
        <v>0</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0</v>
      </c>
      <c r="AK26" s="147">
        <f>SUM(AK7:AK25)</f>
        <v>18</v>
      </c>
      <c r="AL26" s="147">
        <f>SUM(AL7:AL25)</f>
        <v>0</v>
      </c>
      <c r="AM26" s="24"/>
      <c r="AN26" s="24"/>
      <c r="AO26" s="24"/>
    </row>
    <row r="27" spans="1:41" s="25" customFormat="1" ht="21" customHeight="1">
      <c r="A27" s="437" t="s">
        <v>2804</v>
      </c>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0"/>
      <c r="D29" s="440"/>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0"/>
      <c r="D30" s="440"/>
      <c r="E30" s="440"/>
      <c r="F30" s="440"/>
      <c r="G30" s="44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0"/>
      <c r="D31" s="440"/>
      <c r="E31" s="440"/>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0"/>
      <c r="D32" s="440"/>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L24" sqref="L24"/>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1567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34"/>
      <c r="AN20" s="435"/>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36" t="s">
        <v>10</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19">
        <f>SUM(AJ7:AJ32)</f>
        <v>2</v>
      </c>
      <c r="AK33" s="19">
        <f>SUM(AK7:AK32)</f>
        <v>1</v>
      </c>
      <c r="AL33" s="19">
        <f>SUM(AL7:AL32)</f>
        <v>3</v>
      </c>
      <c r="AM33" s="24"/>
      <c r="AN33" s="24"/>
      <c r="AO33" s="24"/>
    </row>
    <row r="34" spans="1:41" s="25" customFormat="1" ht="21" customHeight="1">
      <c r="A34" s="437" t="s">
        <v>2804</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0"/>
      <c r="D37" s="440"/>
      <c r="E37" s="440"/>
      <c r="F37" s="440"/>
      <c r="G37" s="44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0"/>
      <c r="D38" s="440"/>
      <c r="E38" s="44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0"/>
      <c r="D39" s="44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1653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34"/>
      <c r="AN17" s="435"/>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7" t="s">
        <v>2799</v>
      </c>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9"/>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0"/>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2"/>
      <c r="AJ31" s="19">
        <f t="shared" si="2"/>
        <v>0</v>
      </c>
      <c r="AK31" s="336">
        <f t="shared" si="3"/>
        <v>0</v>
      </c>
      <c r="AL31" s="336">
        <f t="shared" si="4"/>
        <v>0</v>
      </c>
      <c r="AM31" s="153"/>
      <c r="AN31" s="153"/>
      <c r="AO31" s="153"/>
    </row>
    <row r="32" spans="1:41" s="25" customFormat="1" ht="21" customHeight="1">
      <c r="A32" s="486" t="s">
        <v>10</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147">
        <f>SUM(AJ7:AJ29)</f>
        <v>5</v>
      </c>
      <c r="AK32" s="147">
        <f>SUM(AK7:AK29)</f>
        <v>4</v>
      </c>
      <c r="AL32" s="147">
        <f>SUM(AL7:AL29)</f>
        <v>3</v>
      </c>
      <c r="AM32" s="24"/>
      <c r="AN32" s="24"/>
    </row>
    <row r="33" spans="1:39"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row>
    <row r="34" spans="1:39">
      <c r="C34" s="440"/>
      <c r="D34" s="440"/>
      <c r="E34" s="44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0"/>
      <c r="D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0"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15.75">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22.5">
      <c r="A3" s="433" t="s">
        <v>1705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3"/>
      <c r="AN21" s="494"/>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14">
        <f>SUM(AJ7:AJ35)</f>
        <v>1</v>
      </c>
      <c r="AK36" s="114">
        <f>SUM(AK7:AK35)</f>
        <v>4</v>
      </c>
      <c r="AL36" s="114">
        <f>SUM(AL7:AL35)</f>
        <v>0</v>
      </c>
      <c r="AM36" s="16"/>
      <c r="AN36"/>
      <c r="AO36"/>
    </row>
    <row r="37" spans="1:41" s="25" customFormat="1" ht="21" customHeight="1">
      <c r="A37" s="437" t="s">
        <v>2804</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9"/>
      <c r="AM37" s="338"/>
      <c r="AN37" s="338"/>
    </row>
    <row r="38" spans="1:41" ht="19.5">
      <c r="C38" s="440"/>
      <c r="D38" s="440"/>
      <c r="E38" s="440"/>
      <c r="F38" s="440"/>
      <c r="G38" s="440"/>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0"/>
      <c r="D39" s="440"/>
      <c r="E39" s="440"/>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0"/>
      <c r="D40" s="440"/>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23.1" customHeight="1">
      <c r="A3" s="433" t="s">
        <v>1751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3"/>
      <c r="AN20" s="494"/>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5" t="s">
        <v>2799</v>
      </c>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7"/>
      <c r="AJ32" s="19">
        <f t="shared" si="2"/>
        <v>0</v>
      </c>
      <c r="AK32" s="336">
        <f t="shared" si="3"/>
        <v>0</v>
      </c>
      <c r="AL32" s="336">
        <f t="shared" si="4"/>
        <v>0</v>
      </c>
      <c r="AM32" s="12"/>
      <c r="AN32" s="12"/>
      <c r="AO32" s="12"/>
    </row>
    <row r="33" spans="1:41" ht="21" hidden="1" customHeight="1">
      <c r="A33" s="5">
        <v>27</v>
      </c>
      <c r="B33" s="178" t="s">
        <v>958</v>
      </c>
      <c r="C33" s="179" t="s">
        <v>959</v>
      </c>
      <c r="D33" s="160" t="s">
        <v>960</v>
      </c>
      <c r="E33" s="498"/>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500"/>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8"/>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500"/>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8"/>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500"/>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1"/>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3"/>
      <c r="AJ36" s="19">
        <f t="shared" si="2"/>
        <v>0</v>
      </c>
      <c r="AK36" s="336">
        <f t="shared" si="3"/>
        <v>0</v>
      </c>
      <c r="AL36" s="336">
        <f t="shared" si="4"/>
        <v>0</v>
      </c>
      <c r="AM36" s="12"/>
      <c r="AN36" s="12"/>
      <c r="AO36" s="12"/>
    </row>
    <row r="37" spans="1:41"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9">
        <f>SUM(AJ7:AJ35)</f>
        <v>1</v>
      </c>
      <c r="AK37" s="19">
        <f>SUM(AK7:AK35)</f>
        <v>1</v>
      </c>
      <c r="AL37" s="19">
        <f>SUM(AL7:AL35)</f>
        <v>0</v>
      </c>
    </row>
    <row r="38" spans="1:41" s="25" customFormat="1" ht="21" customHeight="1">
      <c r="A38" s="437" t="s">
        <v>2804</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9"/>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zoomScale="70" zoomScaleNormal="70" workbookViewId="0">
      <selection activeCell="K19" sqref="K19"/>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1804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1</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4"/>
      <c r="AN20" s="435"/>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4" t="s">
        <v>10</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6"/>
      <c r="AJ27" s="226">
        <f>SUM(AJ7:AJ26)</f>
        <v>2</v>
      </c>
      <c r="AK27" s="226">
        <f>SUM(AK7:AK26)</f>
        <v>2</v>
      </c>
      <c r="AL27" s="226">
        <f>SUM(AL7:AL26)</f>
        <v>0</v>
      </c>
    </row>
    <row r="28" spans="1:41" s="25" customFormat="1" ht="21" customHeight="1">
      <c r="A28" s="437" t="s">
        <v>2804</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9"/>
      <c r="AM28" s="338"/>
    </row>
    <row r="29" spans="1:41" s="25" customFormat="1">
      <c r="A29" s="24"/>
      <c r="B29" s="24"/>
      <c r="C29" s="440"/>
      <c r="D29" s="440"/>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0"/>
      <c r="D30" s="440"/>
      <c r="E30" s="440"/>
      <c r="F30" s="440"/>
      <c r="G30" s="44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0"/>
      <c r="D31" s="440"/>
      <c r="E31" s="440"/>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0"/>
      <c r="D32" s="440"/>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70" zoomScaleNormal="70" workbookViewId="0">
      <selection activeCell="H31" sqref="H31"/>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1839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0</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0</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0</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7"/>
      <c r="AN20" s="508"/>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1</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0</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0</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2</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6" t="s">
        <v>10</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19">
        <f>SUM(AJ7:AJ32)</f>
        <v>13</v>
      </c>
      <c r="AK33" s="19">
        <f>SUM(AK7:AK32)</f>
        <v>0</v>
      </c>
      <c r="AL33" s="19">
        <f>SUM(AL7:AL32)</f>
        <v>2</v>
      </c>
      <c r="AM33" s="24"/>
      <c r="AN33" s="24"/>
      <c r="AO33" s="24"/>
    </row>
    <row r="34" spans="1:41" s="25" customFormat="1" ht="21" customHeight="1">
      <c r="A34" s="437" t="s">
        <v>2804</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9"/>
      <c r="AM34" s="338"/>
      <c r="AN34" s="338"/>
    </row>
    <row r="35" spans="1:41">
      <c r="C35" s="440"/>
      <c r="D35" s="440"/>
      <c r="E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1884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16.5">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ht="16.5">
      <c r="A28" s="5">
        <v>22</v>
      </c>
      <c r="B28" s="39" t="s">
        <v>1888</v>
      </c>
      <c r="C28" s="40" t="s">
        <v>1889</v>
      </c>
      <c r="D28" s="41" t="s">
        <v>1890</v>
      </c>
      <c r="E28" s="509" t="s">
        <v>2799</v>
      </c>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1"/>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2"/>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4"/>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4"/>
      <c r="AN29" s="435"/>
      <c r="AO29" s="153"/>
    </row>
    <row r="30" spans="1:41" s="25" customFormat="1" ht="16.5">
      <c r="A30" s="5">
        <v>24</v>
      </c>
      <c r="B30" s="39" t="s">
        <v>1885</v>
      </c>
      <c r="C30" s="40" t="s">
        <v>1886</v>
      </c>
      <c r="D30" s="41" t="s">
        <v>36</v>
      </c>
      <c r="E30" s="515"/>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7"/>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6" t="s">
        <v>10</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19">
        <f>SUM(AJ7:AJ27)</f>
        <v>7</v>
      </c>
      <c r="AK31" s="19">
        <f>SUM(AK7:AK27)</f>
        <v>3</v>
      </c>
      <c r="AL31" s="19">
        <f>SUM(AL7:AL27)</f>
        <v>0</v>
      </c>
      <c r="AM31" s="24"/>
      <c r="AN31" s="24"/>
    </row>
    <row r="32" spans="1:41" s="25" customFormat="1" ht="21" customHeight="1">
      <c r="A32" s="437" t="s">
        <v>2804</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9"/>
      <c r="AM32" s="338"/>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5"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22.5">
      <c r="A3" s="433" t="s">
        <v>1924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8"/>
      <c r="AN19" s="519"/>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3" t="s">
        <v>2799</v>
      </c>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5"/>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SUM(AJ7:AJ38)</f>
        <v>13</v>
      </c>
      <c r="AK40" s="19">
        <f>SUM(AK7:AK38)</f>
        <v>1</v>
      </c>
      <c r="AL40" s="19">
        <f>SUM(AL7:AL38)</f>
        <v>1</v>
      </c>
    </row>
    <row r="41" spans="1:41" s="25" customFormat="1" ht="21" customHeight="1">
      <c r="A41" s="437" t="s">
        <v>2804</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338"/>
      <c r="AN41" s="338"/>
    </row>
    <row r="42" spans="1:41">
      <c r="C42" s="440"/>
      <c r="D42" s="440"/>
      <c r="E42" s="44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0"/>
      <c r="D43" s="440"/>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1" zoomScaleNormal="100" workbookViewId="0">
      <selection activeCell="J34" sqref="J34"/>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1.5" customHeight="1">
      <c r="A3" s="433" t="s">
        <v>897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0</v>
      </c>
    </row>
    <row r="17" spans="1:38" s="25" customFormat="1" ht="21" customHeight="1">
      <c r="A17" s="5">
        <v>11</v>
      </c>
      <c r="B17" s="79" t="s">
        <v>556</v>
      </c>
      <c r="C17" s="80" t="s">
        <v>557</v>
      </c>
      <c r="D17" s="81" t="s">
        <v>14</v>
      </c>
      <c r="E17" s="98"/>
      <c r="F17" s="99"/>
      <c r="G17" s="99"/>
      <c r="H17" s="99"/>
      <c r="I17" s="99"/>
      <c r="J17" s="99"/>
      <c r="K17" s="99"/>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0</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1</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2</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0</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1</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2" t="s">
        <v>2799</v>
      </c>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4"/>
      <c r="AJ42" s="19">
        <f t="shared" si="2"/>
        <v>0</v>
      </c>
      <c r="AK42" s="335">
        <f t="shared" si="3"/>
        <v>0</v>
      </c>
      <c r="AL42" s="335">
        <f t="shared" si="4"/>
        <v>0</v>
      </c>
    </row>
    <row r="43" spans="1:39" s="25" customFormat="1" ht="21" customHeight="1">
      <c r="A43" s="5">
        <v>37</v>
      </c>
      <c r="B43" s="79" t="s">
        <v>586</v>
      </c>
      <c r="C43" s="80" t="s">
        <v>101</v>
      </c>
      <c r="D43" s="81" t="s">
        <v>112</v>
      </c>
      <c r="E43" s="445"/>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7"/>
      <c r="AJ43" s="19">
        <f t="shared" si="2"/>
        <v>0</v>
      </c>
      <c r="AK43" s="335">
        <f t="shared" si="3"/>
        <v>0</v>
      </c>
      <c r="AL43" s="335">
        <f t="shared" si="4"/>
        <v>0</v>
      </c>
    </row>
    <row r="44" spans="1:39" s="25" customFormat="1" ht="21" customHeight="1">
      <c r="A44" s="436" t="s">
        <v>10</v>
      </c>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19">
        <f>SUM(AJ7:AJ41)</f>
        <v>7</v>
      </c>
      <c r="AK44" s="19">
        <f>SUM(AK7:AK41)</f>
        <v>6</v>
      </c>
      <c r="AL44" s="19">
        <f>SUM(AL7:AL41)</f>
        <v>4</v>
      </c>
    </row>
    <row r="45" spans="1:39" s="25" customFormat="1" ht="21" customHeight="1">
      <c r="A45" s="437" t="s">
        <v>2804</v>
      </c>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9"/>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0"/>
      <c r="D48" s="440"/>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0"/>
      <c r="D49" s="440"/>
      <c r="E49" s="440"/>
      <c r="F49" s="440"/>
      <c r="G49" s="44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0"/>
      <c r="D50" s="440"/>
      <c r="E50" s="44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0"/>
      <c r="D51" s="440"/>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2" priority="3">
      <formula>IF(E$6="CN",1,0)</formula>
    </cfRule>
  </conditionalFormatting>
  <conditionalFormatting sqref="E6:AI6">
    <cfRule type="expression" dxfId="171" priority="2">
      <formula>IF(E$6="CN",1,0)</formula>
    </cfRule>
  </conditionalFormatting>
  <conditionalFormatting sqref="E6:AI41 E4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4" workbookViewId="0">
      <selection activeCell="K7" sqref="K7"/>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3" customHeight="1">
      <c r="A3" s="433" t="s">
        <v>1979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16.5">
      <c r="A7" s="5">
        <v>1</v>
      </c>
      <c r="B7" s="39" t="s">
        <v>1980</v>
      </c>
      <c r="C7" s="40" t="s">
        <v>1981</v>
      </c>
      <c r="D7" s="41" t="s">
        <v>37</v>
      </c>
      <c r="E7" s="150"/>
      <c r="F7" s="96" t="s">
        <v>6</v>
      </c>
      <c r="G7" s="96"/>
      <c r="H7" s="96"/>
      <c r="I7" s="96" t="s">
        <v>8</v>
      </c>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1</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1</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4"/>
      <c r="AN19" s="435"/>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0</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16.5">
      <c r="A38" s="5">
        <v>32</v>
      </c>
      <c r="B38" s="39" t="s">
        <v>2006</v>
      </c>
      <c r="C38" s="40" t="s">
        <v>2007</v>
      </c>
      <c r="D38" s="41" t="s">
        <v>21</v>
      </c>
      <c r="E38" s="526" t="s">
        <v>2799</v>
      </c>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8"/>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7"/>
      <c r="AJ39" s="19">
        <f t="shared" si="2"/>
        <v>0</v>
      </c>
      <c r="AK39" s="336">
        <f t="shared" si="3"/>
        <v>0</v>
      </c>
      <c r="AL39" s="336">
        <f t="shared" si="4"/>
        <v>0</v>
      </c>
      <c r="AM39" s="153"/>
      <c r="AN39" s="153"/>
      <c r="AO39" s="153"/>
    </row>
    <row r="40" spans="1:41" s="25" customFormat="1" ht="21" customHeight="1">
      <c r="A40" s="436" t="s">
        <v>10</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19">
        <f>SUM(AJ7:AJ37)</f>
        <v>10</v>
      </c>
      <c r="AK40" s="19">
        <f>SUM(AK7:AK37)</f>
        <v>5</v>
      </c>
      <c r="AL40" s="19">
        <f>SUM(AL7:AL37)</f>
        <v>8</v>
      </c>
      <c r="AM40" s="24"/>
      <c r="AN40" s="24"/>
      <c r="AO40" s="24"/>
    </row>
    <row r="41" spans="1:41" s="25" customFormat="1" ht="21" customHeight="1">
      <c r="A41" s="437" t="s">
        <v>2804</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338"/>
      <c r="AN41" s="338"/>
    </row>
    <row r="42" spans="1:41">
      <c r="C42" s="440"/>
      <c r="D42" s="44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0"/>
      <c r="D43" s="440"/>
      <c r="E43" s="440"/>
      <c r="F43" s="440"/>
      <c r="G43" s="440"/>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0"/>
      <c r="D44" s="440"/>
      <c r="E44" s="440"/>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0"/>
      <c r="D45" s="44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5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70" zoomScaleNormal="70" workbookViewId="0">
      <selection activeCell="K8" sqref="K8"/>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2" s="24" customForma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2" s="24" customFormat="1" ht="22.5">
      <c r="A3" s="433" t="s">
        <v>2030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2"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2"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6"/>
      <c r="AN20" s="423"/>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29" t="s">
        <v>2078</v>
      </c>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8"/>
      <c r="AJ43" s="19">
        <f t="shared" si="2"/>
        <v>0</v>
      </c>
      <c r="AK43" s="336">
        <f t="shared" si="3"/>
        <v>0</v>
      </c>
      <c r="AL43" s="336">
        <f t="shared" si="4"/>
        <v>0</v>
      </c>
      <c r="AM43" s="155"/>
      <c r="AN43" s="155"/>
      <c r="AO43" s="155"/>
    </row>
    <row r="44" spans="1:41" s="158" customFormat="1" ht="21" customHeight="1">
      <c r="A44" s="436" t="s">
        <v>10</v>
      </c>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19">
        <f>SUM(AJ7:AJ43)</f>
        <v>6</v>
      </c>
      <c r="AK44" s="19">
        <f>SUM(AK7:AK43)</f>
        <v>0</v>
      </c>
      <c r="AL44" s="19">
        <f>SUM(AL7:AL43)</f>
        <v>0</v>
      </c>
      <c r="AM44" s="157"/>
      <c r="AN44" s="157"/>
    </row>
    <row r="45" spans="1:41" s="25" customFormat="1" ht="21" customHeight="1">
      <c r="A45" s="437" t="s">
        <v>2804</v>
      </c>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9"/>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0"/>
      <c r="D48" s="440"/>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0"/>
      <c r="D49" s="440"/>
      <c r="E49" s="440"/>
      <c r="F49" s="440"/>
      <c r="G49" s="44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0"/>
      <c r="D50" s="440"/>
      <c r="E50" s="44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0"/>
      <c r="D51" s="440"/>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N14" sqref="N14"/>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2" s="24" customForma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2" s="24" customFormat="1" ht="22.5">
      <c r="A3" s="433" t="s">
        <v>2079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2"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2"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c r="L9" s="86"/>
      <c r="M9" s="86"/>
      <c r="N9" s="86"/>
      <c r="O9" s="86"/>
      <c r="P9" s="86"/>
      <c r="Q9" s="86"/>
      <c r="R9" s="86"/>
      <c r="S9" s="86"/>
      <c r="T9" s="86"/>
      <c r="U9" s="86"/>
      <c r="V9" s="86"/>
      <c r="W9" s="86"/>
      <c r="X9" s="86"/>
      <c r="Y9" s="86"/>
      <c r="Z9" s="86"/>
      <c r="AA9" s="86"/>
      <c r="AB9" s="86"/>
      <c r="AC9" s="88"/>
      <c r="AD9" s="86"/>
      <c r="AE9" s="86"/>
      <c r="AF9" s="86"/>
      <c r="AG9" s="86"/>
      <c r="AH9" s="86"/>
      <c r="AI9" s="86"/>
      <c r="AJ9" s="19">
        <f t="shared" si="2"/>
        <v>0</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6"/>
      <c r="AN20" s="423"/>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0" t="s">
        <v>10</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340">
        <f>SUM(AJ7:AJ34)</f>
        <v>0</v>
      </c>
      <c r="AK35" s="147">
        <f>SUM(AK7:AK34)</f>
        <v>2</v>
      </c>
      <c r="AL35" s="147">
        <f>SUM(AL7:AL34)</f>
        <v>4</v>
      </c>
      <c r="AM35" s="157"/>
      <c r="AN35" s="157"/>
      <c r="AO35" s="157"/>
    </row>
    <row r="36" spans="1:41" s="25" customFormat="1" ht="21" customHeight="1">
      <c r="A36" s="437" t="s">
        <v>2804</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9"/>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0"/>
      <c r="D39" s="44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0"/>
      <c r="D40" s="440"/>
      <c r="E40" s="440"/>
      <c r="F40" s="440"/>
      <c r="G40" s="440"/>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0"/>
      <c r="D41" s="440"/>
      <c r="E41" s="440"/>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0"/>
      <c r="D42" s="44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15" zoomScale="85" zoomScaleNormal="85" workbookViewId="0">
      <selection activeCell="O27" sqref="O27"/>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c r="AM1" s="347"/>
      <c r="AN1" s="347"/>
      <c r="AO1" s="347"/>
      <c r="AP1" s="347"/>
      <c r="AQ1" s="347"/>
      <c r="AR1" s="347"/>
      <c r="AS1" s="347"/>
      <c r="AT1" s="347"/>
      <c r="AU1" s="347"/>
      <c r="AV1" s="347"/>
    </row>
    <row r="2" spans="1:48" s="24" customForma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c r="AM2" s="347"/>
      <c r="AN2" s="347"/>
      <c r="AO2" s="347"/>
      <c r="AP2" s="347"/>
      <c r="AQ2" s="347"/>
      <c r="AR2" s="347"/>
      <c r="AS2" s="347"/>
      <c r="AT2" s="347"/>
      <c r="AU2" s="347"/>
      <c r="AV2" s="347"/>
    </row>
    <row r="3" spans="1:48" s="24" customFormat="1" ht="22.5">
      <c r="A3" s="433" t="s">
        <v>2122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c r="AM5" s="259"/>
      <c r="AN5" s="259"/>
      <c r="AO5" s="259"/>
      <c r="AP5" s="259"/>
      <c r="AQ5" s="259"/>
      <c r="AR5" s="259"/>
      <c r="AS5" s="259"/>
      <c r="AT5" s="259"/>
      <c r="AU5" s="259"/>
      <c r="AV5" s="259"/>
    </row>
    <row r="6" spans="1:4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6</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1</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0</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0" t="s">
        <v>1162</v>
      </c>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3"/>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0" t="s">
        <v>10</v>
      </c>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340">
        <f>SUM(AJ7:AJ39)</f>
        <v>2</v>
      </c>
      <c r="AK42" s="147">
        <f>SUM(AK7:AK39)</f>
        <v>3</v>
      </c>
      <c r="AL42" s="147">
        <f>SUM(AL7:AL39)</f>
        <v>1</v>
      </c>
      <c r="AM42" s="208"/>
      <c r="AN42" s="208"/>
      <c r="AO42" s="208"/>
      <c r="AP42" s="208"/>
      <c r="AQ42" s="208"/>
      <c r="AR42" s="208"/>
      <c r="AS42" s="208"/>
      <c r="AT42" s="208"/>
      <c r="AU42" s="208"/>
      <c r="AV42" s="208"/>
    </row>
    <row r="43" spans="1:48" s="25" customFormat="1" ht="21" customHeight="1">
      <c r="A43" s="437" t="s">
        <v>2804</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9"/>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0"/>
      <c r="D45" s="44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0"/>
      <c r="D46" s="440"/>
      <c r="E46" s="440"/>
      <c r="F46" s="440"/>
      <c r="G46" s="440"/>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0"/>
      <c r="D47" s="440"/>
      <c r="E47" s="440"/>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0"/>
      <c r="D48" s="440"/>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zoomScale="70" zoomScaleNormal="70" workbookViewId="0">
      <selection activeCell="K19" sqref="K19"/>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2" s="24" customForma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2" s="24" customFormat="1" ht="33.75" customHeight="1">
      <c r="A3" s="433" t="s">
        <v>2176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2"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2"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260" t="s">
        <v>2177</v>
      </c>
      <c r="C7" s="261" t="s">
        <v>101</v>
      </c>
      <c r="D7" s="262" t="s">
        <v>36</v>
      </c>
      <c r="E7" s="87"/>
      <c r="F7" s="86" t="s">
        <v>6</v>
      </c>
      <c r="G7" s="86"/>
      <c r="H7" s="86"/>
      <c r="I7" s="86" t="s">
        <v>6</v>
      </c>
      <c r="J7" s="86" t="s">
        <v>6</v>
      </c>
      <c r="K7" s="86"/>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3</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0</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c r="L21" s="99"/>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0</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0</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c r="L32" s="99"/>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2</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4</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2</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0</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4</v>
      </c>
      <c r="AK39" s="339">
        <f t="shared" si="3"/>
        <v>0</v>
      </c>
      <c r="AL39" s="339">
        <f t="shared" si="4"/>
        <v>0</v>
      </c>
      <c r="AM39" s="534"/>
      <c r="AN39" s="535"/>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4</v>
      </c>
      <c r="AK40" s="339">
        <f t="shared" si="3"/>
        <v>0</v>
      </c>
      <c r="AL40" s="339">
        <f t="shared" si="4"/>
        <v>0</v>
      </c>
      <c r="AM40" s="163"/>
      <c r="AN40" s="163"/>
      <c r="AO40" s="163"/>
    </row>
    <row r="41" spans="1:41" s="158" customFormat="1" ht="21" customHeight="1">
      <c r="A41" s="460" t="s">
        <v>10</v>
      </c>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340">
        <f>SUM(AJ7:AJ38)</f>
        <v>29</v>
      </c>
      <c r="AK41" s="147">
        <f>SUM(AK7:AK38)</f>
        <v>7</v>
      </c>
      <c r="AL41" s="147">
        <f>SUM(AL7:AL38)</f>
        <v>8</v>
      </c>
      <c r="AM41" s="157"/>
      <c r="AN41" s="157"/>
    </row>
    <row r="42" spans="1:41" s="25" customFormat="1" ht="21" customHeight="1">
      <c r="A42" s="437" t="s">
        <v>2804</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9"/>
      <c r="AM42" s="338"/>
    </row>
    <row r="43" spans="1:41">
      <c r="C43" s="440"/>
      <c r="D43" s="440"/>
      <c r="E43" s="440"/>
      <c r="F43" s="440"/>
      <c r="G43" s="440"/>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0"/>
      <c r="D44" s="440"/>
      <c r="E44" s="440"/>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0"/>
      <c r="D45" s="44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70" zoomScaleNormal="70" workbookViewId="0">
      <selection activeCell="K7" sqref="K7"/>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2" s="24" customForma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2" s="24" customFormat="1" ht="35.25" customHeight="1">
      <c r="A3" s="433" t="s">
        <v>1615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2"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2"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193" t="s">
        <v>1616</v>
      </c>
      <c r="C7" s="54" t="s">
        <v>1617</v>
      </c>
      <c r="D7" s="197" t="s">
        <v>61</v>
      </c>
      <c r="E7" s="87"/>
      <c r="F7" s="86"/>
      <c r="G7" s="86"/>
      <c r="H7" s="86"/>
      <c r="I7" s="86"/>
      <c r="J7" s="86"/>
      <c r="K7" s="86"/>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1</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1</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6"/>
      <c r="AN20" s="423"/>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0" t="s">
        <v>10</v>
      </c>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340">
        <f>SUM(AJ7:AJ27)</f>
        <v>4</v>
      </c>
      <c r="AK28" s="147">
        <f>SUM(AK7:AK27)</f>
        <v>0</v>
      </c>
      <c r="AL28" s="147">
        <f>SUM(AL7:AL27)</f>
        <v>2</v>
      </c>
      <c r="AM28" s="157"/>
      <c r="AN28" s="157"/>
      <c r="AO28" s="157"/>
    </row>
    <row r="29" spans="1:41" s="25" customFormat="1" ht="33.75" customHeight="1">
      <c r="A29" s="437" t="s">
        <v>2804</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9"/>
      <c r="AM29" s="338"/>
      <c r="AN29" s="338"/>
    </row>
    <row r="30" spans="1:41">
      <c r="C30" s="440"/>
      <c r="D30" s="44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0"/>
      <c r="D31" s="440"/>
      <c r="E31" s="440"/>
      <c r="F31" s="440"/>
      <c r="G31" s="440"/>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0"/>
      <c r="D32" s="440"/>
      <c r="E32" s="440"/>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70" zoomScaleNormal="70" workbookViewId="0">
      <selection activeCell="K13" sqref="K13"/>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2727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2</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8"/>
      <c r="AN20" s="519"/>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3</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48" t="s">
        <v>2862</v>
      </c>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50"/>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0" t="s">
        <v>10</v>
      </c>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2"/>
      <c r="AJ28" s="340">
        <f>SUM(AJ7:AJ27)</f>
        <v>18</v>
      </c>
      <c r="AK28" s="147">
        <f>SUM(AK7:AK27)</f>
        <v>2</v>
      </c>
      <c r="AL28" s="147">
        <f>SUM(AL7:AL27)</f>
        <v>2</v>
      </c>
    </row>
    <row r="29" spans="1:41" s="25" customFormat="1" ht="21" customHeight="1">
      <c r="A29" s="437" t="s">
        <v>2804</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9"/>
      <c r="AM29" s="338"/>
      <c r="AN29" s="338"/>
    </row>
    <row r="30" spans="1:41">
      <c r="C30" s="440"/>
      <c r="D30" s="440"/>
    </row>
  </sheetData>
  <mergeCells count="20">
    <mergeCell ref="C30:D30"/>
    <mergeCell ref="A1:P1"/>
    <mergeCell ref="Q1:AL1"/>
    <mergeCell ref="A2:P2"/>
    <mergeCell ref="Q2:AL2"/>
    <mergeCell ref="A3:AL3"/>
    <mergeCell ref="I4:L4"/>
    <mergeCell ref="M4:N4"/>
    <mergeCell ref="O4:Q4"/>
    <mergeCell ref="R4:T4"/>
    <mergeCell ref="A5:A6"/>
    <mergeCell ref="B5:B6"/>
    <mergeCell ref="C5:D6"/>
    <mergeCell ref="E27:AH27"/>
    <mergeCell ref="A29:AL29"/>
    <mergeCell ref="AJ5:AJ6"/>
    <mergeCell ref="AK5:AK6"/>
    <mergeCell ref="AL5:AL6"/>
    <mergeCell ref="AM20:AN20"/>
    <mergeCell ref="A28:AI28"/>
  </mergeCells>
  <conditionalFormatting sqref="E6:AI26 AI27">
    <cfRule type="expression" dxfId="41" priority="1">
      <formula>IF(E$6="CN",1,0)</formula>
    </cfRule>
  </conditionalFormatting>
  <conditionalFormatting sqref="E27">
    <cfRule type="expression" dxfId="38"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zoomScale="70" zoomScaleNormal="70" workbookViewId="0">
      <selection activeCell="K7" sqref="K7"/>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2726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8"/>
      <c r="AN20" s="519"/>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6" t="s">
        <v>10</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19">
        <f>SUM(AJ7:AJ28)</f>
        <v>0</v>
      </c>
      <c r="AK31" s="19">
        <f>SUM(AK7:AK28)</f>
        <v>0</v>
      </c>
      <c r="AL31" s="19">
        <f>SUM(AL7:AL28)</f>
        <v>1</v>
      </c>
    </row>
    <row r="32" spans="1:41" s="25" customFormat="1" ht="21" customHeight="1">
      <c r="A32" s="437" t="s">
        <v>2804</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9"/>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4" zoomScale="85" zoomScaleNormal="85" workbookViewId="0">
      <selection activeCell="K41" sqref="K41"/>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2803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2</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2</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8</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3</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34"/>
      <c r="AN20" s="435"/>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c r="L25" s="96"/>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6</v>
      </c>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2</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8</v>
      </c>
      <c r="L35" s="96"/>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36" t="s">
        <v>10</v>
      </c>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19">
        <f>SUM(AJ7:AJ41)</f>
        <v>24</v>
      </c>
      <c r="AK42" s="19">
        <f>SUM(AK7:AK41)</f>
        <v>2</v>
      </c>
      <c r="AL42" s="19">
        <f>SUM(AL7:AL41)</f>
        <v>8</v>
      </c>
    </row>
    <row r="43" spans="1:44" s="25" customFormat="1" ht="21" customHeight="1">
      <c r="A43" s="437" t="s">
        <v>2804</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9"/>
      <c r="AM43" s="338"/>
      <c r="AN43" s="338"/>
    </row>
    <row r="44" spans="1:44">
      <c r="C44" s="440"/>
      <c r="D44" s="440"/>
      <c r="E44" s="440"/>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0"/>
      <c r="D45" s="44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5" workbookViewId="0">
      <selection activeCell="K11" sqref="K11"/>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2724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6</v>
      </c>
      <c r="L9" s="96"/>
      <c r="M9" s="96"/>
      <c r="N9" s="96"/>
      <c r="O9" s="95"/>
      <c r="P9" s="96"/>
      <c r="Q9" s="96"/>
      <c r="R9" s="96"/>
      <c r="S9" s="96"/>
      <c r="T9" s="96"/>
      <c r="U9" s="96"/>
      <c r="V9" s="96"/>
      <c r="W9" s="96"/>
      <c r="X9" s="96"/>
      <c r="Y9" s="96"/>
      <c r="Z9" s="96"/>
      <c r="AA9" s="96"/>
      <c r="AB9" s="96"/>
      <c r="AC9" s="96"/>
      <c r="AD9" s="96"/>
      <c r="AE9" s="95"/>
      <c r="AF9" s="96"/>
      <c r="AG9" s="96"/>
      <c r="AH9" s="96"/>
      <c r="AI9" s="96"/>
      <c r="AJ9" s="19">
        <f t="shared" si="2"/>
        <v>5</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8</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1</v>
      </c>
      <c r="AK11" s="339">
        <f t="shared" si="3"/>
        <v>0</v>
      </c>
      <c r="AL11" s="339">
        <f t="shared" si="4"/>
        <v>1</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2</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0</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97"/>
      <c r="F17" s="96"/>
      <c r="G17" s="96"/>
      <c r="H17" s="96" t="s">
        <v>7</v>
      </c>
      <c r="I17" s="96" t="s">
        <v>6</v>
      </c>
      <c r="J17" s="96" t="s">
        <v>7</v>
      </c>
      <c r="K17" s="96"/>
      <c r="L17" s="96"/>
      <c r="M17" s="96"/>
      <c r="N17" s="96"/>
      <c r="O17" s="95"/>
      <c r="P17" s="96"/>
      <c r="Q17" s="96"/>
      <c r="R17" s="96"/>
      <c r="S17" s="96"/>
      <c r="T17" s="96"/>
      <c r="U17" s="96"/>
      <c r="V17" s="96"/>
      <c r="W17" s="96"/>
      <c r="X17" s="96"/>
      <c r="Y17" s="96"/>
      <c r="Z17" s="96"/>
      <c r="AA17" s="96"/>
      <c r="AB17" s="96"/>
      <c r="AC17" s="96"/>
      <c r="AD17" s="96"/>
      <c r="AE17" s="95"/>
      <c r="AF17" s="96"/>
      <c r="AG17" s="96"/>
      <c r="AH17" s="96"/>
      <c r="AI17" s="96"/>
      <c r="AJ17" s="19">
        <f t="shared" si="2"/>
        <v>1</v>
      </c>
      <c r="AK17" s="339">
        <f t="shared" si="3"/>
        <v>2</v>
      </c>
      <c r="AL17" s="339">
        <f t="shared" si="4"/>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4"/>
      <c r="AN20" s="435"/>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2</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2</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1</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3</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7</v>
      </c>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1</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3</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SUM(AJ7:AJ39)</f>
        <v>24</v>
      </c>
      <c r="AK40" s="19">
        <f>SUM(AK7:AK39)</f>
        <v>6</v>
      </c>
      <c r="AL40" s="19">
        <f>SUM(AL7:AL39)</f>
        <v>5</v>
      </c>
      <c r="AM40" s="153"/>
      <c r="AN40" s="153"/>
    </row>
    <row r="41" spans="1:44" s="25" customFormat="1" ht="21" customHeight="1">
      <c r="A41" s="437" t="s">
        <v>2804</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338"/>
      <c r="AN41" s="338"/>
    </row>
    <row r="42" spans="1:44">
      <c r="C42" s="440"/>
      <c r="D42" s="440"/>
      <c r="E42" s="44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0"/>
      <c r="D43" s="440"/>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0">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I4:L4"/>
    <mergeCell ref="M4:N4"/>
    <mergeCell ref="O4:Q4"/>
    <mergeCell ref="R4:T4"/>
    <mergeCell ref="AJ5:AJ6"/>
  </mergeCells>
  <conditionalFormatting sqref="E6:AI39">
    <cfRule type="expression" dxfId="3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J36" sqref="J36"/>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898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8" t="s">
        <v>10</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114">
        <f>SUM(AJ7:AJ38)</f>
        <v>11</v>
      </c>
      <c r="AK39" s="114">
        <f>SUM(AK7:AK38)</f>
        <v>4</v>
      </c>
      <c r="AL39" s="114">
        <f>SUM(AL7:AL38)</f>
        <v>2</v>
      </c>
      <c r="AM39" s="12"/>
    </row>
    <row r="40" spans="1:39" s="25" customFormat="1" ht="21" customHeight="1">
      <c r="A40" s="437" t="s">
        <v>2804</v>
      </c>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9"/>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0"/>
      <c r="D43" s="440"/>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0"/>
      <c r="D44" s="440"/>
      <c r="E44" s="440"/>
      <c r="F44" s="440"/>
      <c r="G44" s="440"/>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0"/>
      <c r="D45" s="440"/>
      <c r="E45" s="440"/>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0"/>
      <c r="D46" s="440"/>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69" priority="5">
      <formula>IF(E$6="CN",1,0)</formula>
    </cfRule>
  </conditionalFormatting>
  <conditionalFormatting sqref="E6:AI6">
    <cfRule type="expression" dxfId="168" priority="4">
      <formula>IF(E$6="CN",1,0)</formula>
    </cfRule>
  </conditionalFormatting>
  <conditionalFormatting sqref="E6:AI38">
    <cfRule type="expression" dxfId="167" priority="1">
      <formula>IF(E$6="CN",1,0)</formula>
    </cfRule>
    <cfRule type="expression" dxfId="166" priority="3">
      <formula>IF(E$6="CN",1,0)</formula>
    </cfRule>
  </conditionalFormatting>
  <conditionalFormatting sqref="E6:AH38">
    <cfRule type="expression" dxfId="165"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70" zoomScaleNormal="70" workbookViewId="0">
      <selection activeCell="K23" sqref="K23"/>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ht="35.25" customHeight="1">
      <c r="A3" s="433" t="s">
        <v>2725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1</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8"/>
      <c r="AN19" s="519"/>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c r="M23" s="65"/>
      <c r="N23" s="65"/>
      <c r="O23" s="65"/>
      <c r="P23" s="6"/>
      <c r="Q23" s="6"/>
      <c r="R23" s="6"/>
      <c r="S23" s="6"/>
      <c r="T23" s="6"/>
      <c r="U23" s="6"/>
      <c r="V23" s="65"/>
      <c r="W23" s="65"/>
      <c r="X23" s="6"/>
      <c r="Y23" s="6"/>
      <c r="Z23" s="6"/>
      <c r="AA23" s="6"/>
      <c r="AB23" s="65"/>
      <c r="AC23" s="65"/>
      <c r="AD23" s="65"/>
      <c r="AE23" s="65"/>
      <c r="AF23" s="6"/>
      <c r="AG23" s="6"/>
      <c r="AH23" s="6"/>
      <c r="AI23" s="6"/>
      <c r="AJ23" s="19">
        <f t="shared" si="2"/>
        <v>0</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1</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0" t="s">
        <v>10</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2"/>
      <c r="AJ35" s="19">
        <f>SUM(AJ7:AJ34)</f>
        <v>0</v>
      </c>
      <c r="AK35" s="19">
        <f>SUM(AK7:AK34)</f>
        <v>14</v>
      </c>
      <c r="AL35" s="19">
        <f>SUM(AL7:AL34)</f>
        <v>1</v>
      </c>
    </row>
    <row r="36" spans="1:41" s="25" customFormat="1" ht="21" customHeight="1">
      <c r="A36" s="437" t="s">
        <v>2804</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9"/>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0"/>
      <c r="D39" s="44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0"/>
      <c r="D40" s="440"/>
      <c r="E40" s="440"/>
      <c r="F40" s="440"/>
      <c r="G40" s="440"/>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0"/>
      <c r="D41" s="440"/>
      <c r="E41" s="440"/>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0"/>
      <c r="D42" s="44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7" zoomScale="85" zoomScaleNormal="85" workbookViewId="0">
      <selection activeCell="K12" sqref="K12"/>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35.25" customHeight="1">
      <c r="A3" s="433" t="s">
        <v>2723</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3"/>
      <c r="AN38" s="494"/>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36" t="s">
        <v>2799</v>
      </c>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8"/>
      <c r="AJ40" s="19">
        <f t="shared" si="2"/>
        <v>0</v>
      </c>
      <c r="AK40" s="339">
        <f t="shared" si="3"/>
        <v>0</v>
      </c>
      <c r="AL40" s="339">
        <f t="shared" si="4"/>
        <v>0</v>
      </c>
    </row>
    <row r="41" spans="1:41" s="1" customFormat="1" ht="21" customHeight="1">
      <c r="A41" s="448" t="s">
        <v>10</v>
      </c>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114">
        <f>SUM(AJ7:AJ39)</f>
        <v>9</v>
      </c>
      <c r="AK41" s="114">
        <f>SUM(AK7:AK39)</f>
        <v>5</v>
      </c>
      <c r="AL41" s="114">
        <f>SUM(AL7:AL39)</f>
        <v>6</v>
      </c>
      <c r="AM41" s="12"/>
      <c r="AN41" s="12"/>
    </row>
    <row r="42" spans="1:41" s="25" customFormat="1" ht="21" customHeight="1">
      <c r="A42" s="437" t="s">
        <v>2804</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9"/>
      <c r="AM42" s="338"/>
      <c r="AN42" s="338"/>
    </row>
    <row r="43" spans="1:41" ht="19.5">
      <c r="C43" s="440"/>
      <c r="D43" s="440"/>
      <c r="E43" s="440"/>
      <c r="F43" s="440"/>
      <c r="G43" s="440"/>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0"/>
      <c r="D44" s="440"/>
      <c r="E44" s="440"/>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0"/>
      <c r="D45" s="440"/>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6" zoomScale="70" zoomScaleNormal="70" workbookViewId="0">
      <selection activeCell="E31" sqref="E31:AH31"/>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35.25" customHeight="1">
      <c r="A3" s="433" t="s">
        <v>2722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0</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3"/>
      <c r="AN20" s="494"/>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4</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51" t="s">
        <v>2862</v>
      </c>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3"/>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8" t="s">
        <v>10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114">
        <f>SUM(AJ7:AJ32)</f>
        <v>7</v>
      </c>
      <c r="AK33" s="114">
        <f>SUM(AK7:AK32)</f>
        <v>4</v>
      </c>
      <c r="AL33" s="114">
        <f>SUM(AL7:AL32)</f>
        <v>1</v>
      </c>
      <c r="AM33" s="14"/>
      <c r="AN33" s="13"/>
      <c r="AO33" s="13"/>
      <c r="AP33" s="16"/>
      <c r="AQ33"/>
      <c r="AR33"/>
    </row>
    <row r="34" spans="1:44" s="25" customFormat="1" ht="21" customHeight="1">
      <c r="A34" s="437" t="s">
        <v>2804</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9"/>
      <c r="AM34" s="148"/>
      <c r="AN34" s="148"/>
      <c r="AO34" s="148"/>
      <c r="AP34" s="338"/>
      <c r="AQ34" s="338"/>
    </row>
    <row r="35" spans="1:44" ht="19.5">
      <c r="C35" s="440"/>
      <c r="D35" s="440"/>
      <c r="E35" s="440"/>
      <c r="F35" s="440"/>
      <c r="G35" s="440"/>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0"/>
      <c r="D36" s="440"/>
      <c r="E36" s="440"/>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0"/>
      <c r="D37" s="440"/>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0"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2" workbookViewId="0">
      <selection activeCell="J20" sqref="J20"/>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7" s="24" customFormat="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7" s="24" customFormat="1" ht="35.25" customHeight="1">
      <c r="A3" s="433" t="s">
        <v>2721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7"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7"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7"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39"/>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39"/>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39"/>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39"/>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2"/>
      <c r="AN14" s="12"/>
      <c r="AO14" s="539"/>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39"/>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2</v>
      </c>
      <c r="AK20" s="339">
        <f t="shared" si="3"/>
        <v>0</v>
      </c>
      <c r="AL20" s="339">
        <f t="shared" si="4"/>
        <v>0</v>
      </c>
      <c r="AM20" s="493"/>
      <c r="AN20" s="539"/>
      <c r="AO20" s="12"/>
    </row>
    <row r="21" spans="1:41" s="1" customFormat="1" ht="21" customHeight="1">
      <c r="A21" s="34">
        <v>15</v>
      </c>
      <c r="B21" s="227" t="s">
        <v>2569</v>
      </c>
      <c r="C21" s="273" t="s">
        <v>2570</v>
      </c>
      <c r="D21" s="274" t="s">
        <v>53</v>
      </c>
      <c r="E21" s="97"/>
      <c r="F21" s="96"/>
      <c r="G21" s="96"/>
      <c r="H21" s="96"/>
      <c r="I21" s="96"/>
      <c r="J21" s="96" t="s">
        <v>6</v>
      </c>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8" t="s">
        <v>10</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114">
        <f>SUM(AJ7:AJ34)</f>
        <v>14</v>
      </c>
      <c r="AK35" s="114">
        <f>SUM(AK7:AK34)</f>
        <v>3</v>
      </c>
      <c r="AL35" s="114">
        <f>SUM(AL7:AL34)</f>
        <v>0</v>
      </c>
      <c r="AM35" s="16"/>
      <c r="AN35"/>
      <c r="AO35"/>
    </row>
    <row r="36" spans="1:41" s="25" customFormat="1" ht="21" customHeight="1">
      <c r="A36" s="437" t="s">
        <v>2804</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9"/>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0"/>
      <c r="D38" s="440"/>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0"/>
      <c r="D39" s="440"/>
      <c r="E39" s="440"/>
      <c r="F39" s="440"/>
      <c r="G39" s="440"/>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0"/>
      <c r="D40" s="440"/>
      <c r="E40" s="440"/>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0"/>
      <c r="D41" s="440"/>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zoomScale="70" zoomScaleNormal="70" workbookViewId="0">
      <selection activeCell="Q27" sqref="Q27"/>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35.25" customHeight="1">
      <c r="A3" s="433" t="s">
        <v>2720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1</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51" t="s">
        <v>2862</v>
      </c>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3"/>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3</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551" t="s">
        <v>2862</v>
      </c>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3"/>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1</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551" t="s">
        <v>2862</v>
      </c>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3"/>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1</v>
      </c>
      <c r="AK35" s="339">
        <f t="shared" si="3"/>
        <v>0</v>
      </c>
      <c r="AL35" s="339">
        <f t="shared" si="4"/>
        <v>1</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8</v>
      </c>
      <c r="AK36" s="130">
        <f>SUM(AK7:AK35)</f>
        <v>0</v>
      </c>
      <c r="AL36" s="130">
        <f>SUM(AL7:AL35)</f>
        <v>2</v>
      </c>
      <c r="AM36" s="16"/>
      <c r="AN36"/>
      <c r="AO36"/>
    </row>
    <row r="37" spans="1:41" s="25" customFormat="1" ht="21" customHeight="1">
      <c r="A37" s="437" t="s">
        <v>2804</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9"/>
      <c r="AM37" s="338"/>
      <c r="AN37" s="338"/>
    </row>
    <row r="38" spans="1:41" ht="19.5">
      <c r="C38" s="440"/>
      <c r="D38" s="440"/>
      <c r="E38" s="440"/>
      <c r="F38" s="440"/>
      <c r="G38" s="440"/>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0"/>
      <c r="D39" s="440"/>
      <c r="E39" s="440"/>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0"/>
      <c r="D40" s="440"/>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6" priority="3">
      <formula>IF(E$6="CN",1,0)</formula>
    </cfRule>
  </conditionalFormatting>
  <conditionalFormatting sqref="E15">
    <cfRule type="expression" dxfId="3" priority="187">
      <formula>IF(H$6="CN",1,0)</formula>
    </cfRule>
  </conditionalFormatting>
  <conditionalFormatting sqref="E23">
    <cfRule type="expression" dxfId="2" priority="2">
      <formula>IF(H$6="CN",1,0)</formula>
    </cfRule>
  </conditionalFormatting>
  <conditionalFormatting sqref="E30">
    <cfRule type="expression" dxfId="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J7" sqref="J7"/>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2.5"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22.5" customHeight="1">
      <c r="A3" s="433" t="s">
        <v>2719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1</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0</v>
      </c>
      <c r="AK36" s="130">
        <f>SUM(AK7:AK35)</f>
        <v>1</v>
      </c>
      <c r="AL36" s="130">
        <f>SUM(AL7:AL35)</f>
        <v>2</v>
      </c>
      <c r="AM36" s="16"/>
      <c r="AN36"/>
      <c r="AO36"/>
    </row>
    <row r="37" spans="1:41" s="25" customFormat="1" ht="21" customHeight="1">
      <c r="A37" s="437" t="s">
        <v>2804</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9"/>
      <c r="AM37" s="338"/>
      <c r="AN37" s="338"/>
    </row>
    <row r="38" spans="1:41" ht="19.5">
      <c r="C38" s="440"/>
      <c r="D38" s="440"/>
      <c r="E38" s="440"/>
      <c r="F38" s="440"/>
      <c r="G38" s="440"/>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0"/>
      <c r="D39" s="440"/>
      <c r="E39" s="440"/>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0"/>
      <c r="D40" s="440"/>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2" zoomScale="70" zoomScaleNormal="70" workbookViewId="0">
      <selection activeCell="K25" sqref="K25"/>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22.5"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22.5" customHeight="1">
      <c r="A3" s="433" t="s">
        <v>2718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93"/>
      <c r="AN20" s="494"/>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3</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40" t="s">
        <v>10</v>
      </c>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340">
        <f>SUM(AJ7:AJ31)</f>
        <v>4</v>
      </c>
      <c r="AK32" s="307">
        <f>SUM(AK7:AK31)</f>
        <v>0</v>
      </c>
      <c r="AL32" s="307">
        <f>SUM(AL7:AL31)</f>
        <v>1</v>
      </c>
      <c r="AM32" s="16"/>
      <c r="AN32"/>
      <c r="AO32"/>
    </row>
    <row r="33" spans="1:40" s="25" customFormat="1" ht="21" customHeight="1">
      <c r="A33" s="437" t="s">
        <v>2804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9"/>
      <c r="AM33" s="338"/>
      <c r="AN33" s="338"/>
    </row>
    <row r="34" spans="1:40" ht="15.75">
      <c r="C34" s="440"/>
      <c r="D34" s="440"/>
      <c r="E34" s="440"/>
      <c r="F34" s="440"/>
      <c r="G34" s="440"/>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40"/>
      <c r="D35" s="440"/>
      <c r="E35" s="440"/>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40"/>
      <c r="D36" s="440"/>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2" workbookViewId="0">
      <selection activeCell="J7" sqref="J7"/>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41" s="24" customFormat="1" ht="15.75">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41" s="24" customFormat="1" ht="35.25" customHeight="1">
      <c r="A3" s="433" t="s">
        <v>2717</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41"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41"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8" t="s">
        <v>10</v>
      </c>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130">
        <f>SUM(AJ7:AJ29)</f>
        <v>4</v>
      </c>
      <c r="AK30" s="130">
        <f>SUM(AK7:AK29)</f>
        <v>0</v>
      </c>
      <c r="AL30" s="130">
        <f>SUM(AL7:AL29)</f>
        <v>4</v>
      </c>
      <c r="AM30"/>
      <c r="AN30"/>
    </row>
    <row r="31" spans="1:41" s="25" customFormat="1" ht="21" customHeight="1">
      <c r="A31" s="437" t="s">
        <v>2804</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9"/>
      <c r="AM31" s="338"/>
    </row>
    <row r="32" spans="1:41" ht="19.5">
      <c r="C32" s="440"/>
      <c r="D32" s="440"/>
      <c r="E32" s="440"/>
      <c r="F32" s="440"/>
      <c r="G32" s="440"/>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0"/>
      <c r="D33" s="440"/>
      <c r="E33" s="440"/>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0"/>
      <c r="D34" s="440"/>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7" priority="2">
      <formula>IF(E$6="CN",1,0)</formula>
    </cfRule>
  </conditionalFormatting>
  <conditionalFormatting sqref="E5:AJ6 E7:AI29">
    <cfRule type="expression" dxfId="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6" t="s">
        <v>2728</v>
      </c>
      <c r="C1" s="366"/>
      <c r="D1" s="366"/>
      <c r="E1" s="366"/>
      <c r="F1" s="366"/>
      <c r="G1" s="366"/>
      <c r="H1" s="366"/>
      <c r="I1" s="366"/>
      <c r="J1" s="366"/>
      <c r="K1" s="352"/>
      <c r="L1" s="352"/>
      <c r="M1" s="352"/>
      <c r="N1" s="367" t="s">
        <v>2729</v>
      </c>
      <c r="O1" s="367"/>
      <c r="P1" s="367"/>
      <c r="Q1" s="367"/>
      <c r="R1" s="367"/>
      <c r="S1" s="367"/>
      <c r="T1" s="367"/>
      <c r="U1" s="367"/>
      <c r="V1" s="367"/>
      <c r="W1" s="367"/>
      <c r="X1" s="367"/>
      <c r="Y1" s="367"/>
    </row>
    <row r="2" spans="2:25" ht="24" customHeight="1">
      <c r="B2" s="368" t="s">
        <v>2800</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369" t="s">
        <v>2801</v>
      </c>
      <c r="C3" s="369"/>
      <c r="D3" s="369"/>
      <c r="E3" s="369"/>
      <c r="F3" s="369"/>
      <c r="G3" s="369"/>
      <c r="H3" s="369"/>
      <c r="I3" s="369"/>
      <c r="J3" s="369"/>
      <c r="K3" s="369"/>
      <c r="L3" s="369"/>
      <c r="M3" s="369"/>
      <c r="N3" s="369"/>
      <c r="O3" s="369"/>
      <c r="P3" s="369"/>
      <c r="Q3" s="369"/>
      <c r="R3" s="369"/>
      <c r="S3" s="369"/>
      <c r="T3" s="369"/>
      <c r="U3" s="369"/>
      <c r="V3" s="369"/>
      <c r="W3" s="369"/>
      <c r="X3" s="369"/>
      <c r="Y3" s="369"/>
    </row>
    <row r="4" spans="2:25" s="298" customFormat="1" ht="21" customHeight="1">
      <c r="B4" s="377" t="s">
        <v>2807</v>
      </c>
      <c r="C4" s="378"/>
      <c r="D4" s="378"/>
      <c r="E4" s="378"/>
      <c r="F4" s="378"/>
      <c r="G4" s="378"/>
      <c r="H4" s="378"/>
      <c r="I4" s="378"/>
      <c r="J4" s="378"/>
      <c r="K4" s="378"/>
      <c r="L4" s="378"/>
      <c r="M4" s="378"/>
      <c r="N4" s="378"/>
      <c r="O4" s="378"/>
      <c r="P4" s="378"/>
      <c r="Q4" s="378"/>
      <c r="R4" s="378"/>
      <c r="S4" s="378"/>
      <c r="T4" s="378"/>
      <c r="U4" s="378"/>
      <c r="V4" s="378"/>
      <c r="W4" s="378"/>
      <c r="X4" s="378"/>
      <c r="Y4" s="379"/>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11">
        <v>1</v>
      </c>
      <c r="I6" s="309" t="s">
        <v>2736</v>
      </c>
      <c r="J6" s="203">
        <v>35</v>
      </c>
      <c r="K6" s="314">
        <f>TBN19.1!AJ42</f>
        <v>2</v>
      </c>
      <c r="L6" s="318">
        <f>TBN19.1!AK42</f>
        <v>3</v>
      </c>
      <c r="M6" s="322">
        <f>TBN19.1!AL42</f>
        <v>1</v>
      </c>
      <c r="N6" s="311">
        <v>1</v>
      </c>
      <c r="O6" s="356" t="s">
        <v>2761</v>
      </c>
      <c r="P6" s="203">
        <v>24</v>
      </c>
      <c r="Q6" s="314">
        <f>KTDN19.1!AJ32</f>
        <v>3</v>
      </c>
      <c r="R6" s="318">
        <f>KTDN19.1!AK32</f>
        <v>6</v>
      </c>
      <c r="S6" s="322">
        <f>KTDN19.1!AL32</f>
        <v>0</v>
      </c>
      <c r="T6" s="311">
        <v>1</v>
      </c>
      <c r="U6" s="309" t="s">
        <v>2754</v>
      </c>
      <c r="V6" s="203">
        <v>27</v>
      </c>
      <c r="W6" s="314">
        <f>THUD19.1!AJ34</f>
        <v>5</v>
      </c>
      <c r="X6" s="318">
        <f>THUD19.1!AK34</f>
        <v>1</v>
      </c>
      <c r="Y6" s="322">
        <f>THUD19.1!AL34</f>
        <v>3</v>
      </c>
    </row>
    <row r="7" spans="2:25" s="303" customFormat="1" ht="21" customHeight="1">
      <c r="B7" s="300">
        <v>2</v>
      </c>
      <c r="C7" s="301" t="s">
        <v>2740</v>
      </c>
      <c r="D7" s="304">
        <v>28</v>
      </c>
      <c r="E7" s="314">
        <f>CKCT19.2!AJ35</f>
        <v>14</v>
      </c>
      <c r="F7" s="318">
        <f>CKCT19.2!AK35</f>
        <v>3</v>
      </c>
      <c r="G7" s="322">
        <f>CKCT19.2!AL35</f>
        <v>0</v>
      </c>
      <c r="H7" s="311">
        <v>2</v>
      </c>
      <c r="I7" s="309" t="s">
        <v>2741</v>
      </c>
      <c r="J7" s="203">
        <v>34</v>
      </c>
      <c r="K7" s="314">
        <f>TBN19.2!AJ41</f>
        <v>29</v>
      </c>
      <c r="L7" s="318">
        <f>TBN19.2!AK41</f>
        <v>7</v>
      </c>
      <c r="M7" s="322">
        <f>TBN19.2!AL41</f>
        <v>8</v>
      </c>
      <c r="N7" s="311">
        <v>2</v>
      </c>
      <c r="O7" s="356" t="s">
        <v>2765</v>
      </c>
      <c r="P7" s="203">
        <v>22</v>
      </c>
      <c r="Q7" s="314">
        <f>KTDN19.2!AJ29</f>
        <v>0</v>
      </c>
      <c r="R7" s="318">
        <f>KTDN19.2!AK29</f>
        <v>10</v>
      </c>
      <c r="S7" s="322">
        <f>KTDN19.1!AL32</f>
        <v>0</v>
      </c>
      <c r="T7" s="311">
        <v>2</v>
      </c>
      <c r="U7" s="309" t="s">
        <v>2758</v>
      </c>
      <c r="V7" s="311">
        <v>25</v>
      </c>
      <c r="W7" s="314">
        <f>THUD19.2!AJ32</f>
        <v>6</v>
      </c>
      <c r="X7" s="318">
        <f>THUD19.2!AK32</f>
        <v>1</v>
      </c>
      <c r="Y7" s="322">
        <f>THUD19.2!AL32</f>
        <v>1</v>
      </c>
    </row>
    <row r="8" spans="2:25" s="303" customFormat="1" ht="21" customHeight="1">
      <c r="B8" s="300">
        <v>3</v>
      </c>
      <c r="C8" s="301" t="s">
        <v>2744</v>
      </c>
      <c r="D8" s="304">
        <v>29</v>
      </c>
      <c r="E8" s="314">
        <f>'CKĐL 19.1'!AJ36</f>
        <v>8</v>
      </c>
      <c r="F8" s="318">
        <f>'CKĐL 19.1'!AK36</f>
        <v>0</v>
      </c>
      <c r="G8" s="322">
        <f>'CKĐL 19.1'!AL36</f>
        <v>2</v>
      </c>
      <c r="H8" s="311">
        <v>3</v>
      </c>
      <c r="I8" s="309" t="s">
        <v>2745</v>
      </c>
      <c r="J8" s="203">
        <v>28</v>
      </c>
      <c r="K8" s="314">
        <f>ĐCN19!AJ35</f>
        <v>0</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16</v>
      </c>
      <c r="X8" s="319">
        <f>THUD19.3!AK34</f>
        <v>0</v>
      </c>
      <c r="Y8" s="323">
        <f>THUD19.3!AL34</f>
        <v>11</v>
      </c>
    </row>
    <row r="9" spans="2:25" s="303" customFormat="1" ht="21" customHeight="1">
      <c r="B9" s="300">
        <v>4</v>
      </c>
      <c r="C9" s="301" t="s">
        <v>2748</v>
      </c>
      <c r="D9" s="304">
        <v>28</v>
      </c>
      <c r="E9" s="314">
        <f>'CKĐL 19.2'!AJ36</f>
        <v>0</v>
      </c>
      <c r="F9" s="318">
        <f>'CKĐL 19.2'!AK36</f>
        <v>1</v>
      </c>
      <c r="G9" s="322">
        <f>'CKĐL 19.2'!AL36</f>
        <v>2</v>
      </c>
      <c r="H9" s="311">
        <v>4</v>
      </c>
      <c r="I9" s="309" t="s">
        <v>2749</v>
      </c>
      <c r="J9" s="203">
        <v>21</v>
      </c>
      <c r="K9" s="314">
        <f>TKTT19!AJ28</f>
        <v>4</v>
      </c>
      <c r="L9" s="318">
        <f>TKTT19!AK28</f>
        <v>0</v>
      </c>
      <c r="M9" s="322">
        <f>TKTT19!AL28</f>
        <v>2</v>
      </c>
      <c r="N9" s="311">
        <v>4</v>
      </c>
      <c r="O9" s="356" t="s">
        <v>2772</v>
      </c>
      <c r="P9" s="203">
        <v>25</v>
      </c>
      <c r="Q9" s="314">
        <f>LGT19.2!AJ30</f>
        <v>0</v>
      </c>
      <c r="R9" s="318">
        <f>LGT19.2!AK30</f>
        <v>0</v>
      </c>
      <c r="S9" s="322">
        <f>LGT19.2!AL30</f>
        <v>0</v>
      </c>
      <c r="T9" s="311">
        <v>4</v>
      </c>
      <c r="U9" s="309" t="s">
        <v>2769</v>
      </c>
      <c r="V9" s="203">
        <v>17</v>
      </c>
      <c r="W9" s="314">
        <f>CĐT19!AJ24</f>
        <v>4</v>
      </c>
      <c r="X9" s="318">
        <f>CĐT19!AK24</f>
        <v>1</v>
      </c>
      <c r="Y9" s="322">
        <f>CĐT19!AL24</f>
        <v>0</v>
      </c>
    </row>
    <row r="10" spans="2:25" s="303" customFormat="1" ht="21" customHeight="1">
      <c r="B10" s="300">
        <v>5</v>
      </c>
      <c r="C10" s="301" t="s">
        <v>2753</v>
      </c>
      <c r="D10" s="304">
        <v>25</v>
      </c>
      <c r="E10" s="314">
        <f>'CKĐL 19.3'!AJ32</f>
        <v>4</v>
      </c>
      <c r="F10" s="318">
        <f>'CKĐL 19.3'!AK32</f>
        <v>0</v>
      </c>
      <c r="G10" s="322">
        <f>'CKĐL 19.3'!AL32</f>
        <v>1</v>
      </c>
      <c r="H10" s="311">
        <v>5</v>
      </c>
      <c r="I10" s="353" t="s">
        <v>2775</v>
      </c>
      <c r="J10" s="311">
        <v>26</v>
      </c>
      <c r="K10" s="317">
        <f>'ĐCN 20.1'!AJ33</f>
        <v>13</v>
      </c>
      <c r="L10" s="321">
        <f>'ĐCN 20.1'!AK33</f>
        <v>0</v>
      </c>
      <c r="M10" s="325">
        <f>'ĐCN 20.1'!AL33</f>
        <v>2</v>
      </c>
      <c r="N10" s="311">
        <v>5</v>
      </c>
      <c r="O10" s="356" t="s">
        <v>2776</v>
      </c>
      <c r="P10" s="203">
        <v>18</v>
      </c>
      <c r="Q10" s="314">
        <f>TCNH19!AJ25</f>
        <v>3</v>
      </c>
      <c r="R10" s="318">
        <f>TCNH19!AK25</f>
        <v>6</v>
      </c>
      <c r="S10" s="322">
        <f>TCNH19!AL25</f>
        <v>0</v>
      </c>
      <c r="T10" s="311">
        <v>5</v>
      </c>
      <c r="U10" s="309" t="s">
        <v>2773</v>
      </c>
      <c r="V10" s="203">
        <v>27</v>
      </c>
      <c r="W10" s="314">
        <f>TQW19.1!AJ34</f>
        <v>10</v>
      </c>
      <c r="X10" s="318">
        <f>TQW19.1!AK34</f>
        <v>1</v>
      </c>
      <c r="Y10" s="322">
        <f>TQW19.1!AL34</f>
        <v>1</v>
      </c>
    </row>
    <row r="11" spans="2:25" s="303" customFormat="1" ht="21" customHeight="1">
      <c r="B11" s="300">
        <v>6</v>
      </c>
      <c r="C11" s="301" t="s">
        <v>2757</v>
      </c>
      <c r="D11" s="304">
        <v>23</v>
      </c>
      <c r="E11" s="314">
        <f>'CKĐL 19.4'!AJ30</f>
        <v>4</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2</v>
      </c>
      <c r="R11" s="318">
        <f>BHST19!AK33</f>
        <v>1</v>
      </c>
      <c r="S11" s="322">
        <f>BHST19!AL33</f>
        <v>3</v>
      </c>
      <c r="T11" s="311">
        <v>6</v>
      </c>
      <c r="U11" s="309" t="s">
        <v>2777</v>
      </c>
      <c r="V11" s="203">
        <v>22</v>
      </c>
      <c r="W11" s="314">
        <f>TQW19.2!AJ29</f>
        <v>12</v>
      </c>
      <c r="X11" s="318">
        <f>TQW19.2!AK29</f>
        <v>0</v>
      </c>
      <c r="Y11" s="322">
        <f>TQW19.2!AL29</f>
        <v>0</v>
      </c>
    </row>
    <row r="12" spans="2:25" s="303" customFormat="1" ht="21" customHeight="1">
      <c r="B12" s="300">
        <v>7</v>
      </c>
      <c r="C12" s="302" t="s">
        <v>2737</v>
      </c>
      <c r="D12" s="300">
        <v>21</v>
      </c>
      <c r="E12" s="315">
        <f>CKCT20.1!AJ28</f>
        <v>18</v>
      </c>
      <c r="F12" s="319">
        <f>CKCT20.1!AK28</f>
        <v>2</v>
      </c>
      <c r="G12" s="354">
        <f>CKCT20.1!AL28</f>
        <v>2</v>
      </c>
      <c r="H12" s="311">
        <v>7</v>
      </c>
      <c r="I12" s="353" t="s">
        <v>2783</v>
      </c>
      <c r="J12" s="311">
        <v>20</v>
      </c>
      <c r="K12" s="317">
        <f>TKTT20!AJ27</f>
        <v>2</v>
      </c>
      <c r="L12" s="321">
        <f>TKTT20!AK27</f>
        <v>2</v>
      </c>
      <c r="M12" s="325">
        <f>TKTT20!AL27</f>
        <v>0</v>
      </c>
      <c r="N12" s="311">
        <v>7</v>
      </c>
      <c r="O12" s="356" t="s">
        <v>2784</v>
      </c>
      <c r="P12" s="203">
        <v>19</v>
      </c>
      <c r="Q12" s="314">
        <f>XNK19.1!AJ26</f>
        <v>12</v>
      </c>
      <c r="R12" s="318">
        <f>XNK19.1!AK26</f>
        <v>12</v>
      </c>
      <c r="S12" s="322">
        <f>XNK19.1!AL26</f>
        <v>2</v>
      </c>
      <c r="T12" s="311">
        <v>7</v>
      </c>
      <c r="U12" s="310" t="s">
        <v>2781</v>
      </c>
      <c r="V12" s="203">
        <v>10</v>
      </c>
      <c r="W12" s="314">
        <f>'ĐTCN 19'!AJ17</f>
        <v>3</v>
      </c>
      <c r="X12" s="318">
        <f>'ĐTCN 19'!AK17</f>
        <v>0</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0</v>
      </c>
      <c r="R13" s="318">
        <f>XNK19.2!AK26</f>
        <v>18</v>
      </c>
      <c r="S13" s="322">
        <f>XNK19.2!AL26</f>
        <v>0</v>
      </c>
      <c r="T13" s="311">
        <v>8</v>
      </c>
      <c r="U13" s="309" t="s">
        <v>2785</v>
      </c>
      <c r="V13" s="203">
        <v>25</v>
      </c>
      <c r="W13" s="314">
        <f>PCMT19!AJ32</f>
        <v>4</v>
      </c>
      <c r="X13" s="318">
        <f>PCMT19!AK32</f>
        <v>4</v>
      </c>
      <c r="Y13" s="322">
        <f>PCMT19!AL32</f>
        <v>0</v>
      </c>
    </row>
    <row r="14" spans="2:25" s="303" customFormat="1" ht="21" customHeight="1">
      <c r="B14" s="300">
        <v>9</v>
      </c>
      <c r="C14" s="302" t="s">
        <v>2746</v>
      </c>
      <c r="D14" s="300">
        <v>35</v>
      </c>
      <c r="E14" s="315">
        <f>'CKĐL 20.1'!AJ42</f>
        <v>24</v>
      </c>
      <c r="F14" s="319">
        <f>'CKĐL 20.1'!AK42</f>
        <v>2</v>
      </c>
      <c r="G14" s="354">
        <f>'CKĐL 20.1'!AL42</f>
        <v>8</v>
      </c>
      <c r="H14" s="311">
        <v>9</v>
      </c>
      <c r="I14" s="353" t="s">
        <v>2789</v>
      </c>
      <c r="J14" s="311">
        <v>33</v>
      </c>
      <c r="K14" s="317">
        <f>TBN20.2!AJ40</f>
        <v>10</v>
      </c>
      <c r="L14" s="321">
        <f>TBN20.2!AK40</f>
        <v>5</v>
      </c>
      <c r="M14" s="325">
        <f>TBN20.2!AL40</f>
        <v>8</v>
      </c>
      <c r="N14" s="311">
        <v>9</v>
      </c>
      <c r="O14" s="353" t="s">
        <v>2763</v>
      </c>
      <c r="P14" s="311">
        <v>36</v>
      </c>
      <c r="Q14" s="315">
        <f>BHST20.1!AJ43</f>
        <v>18</v>
      </c>
      <c r="R14" s="319">
        <f>BHST20.1!AK43</f>
        <v>0</v>
      </c>
      <c r="S14" s="323">
        <f>BHST20.1!AL43</f>
        <v>5</v>
      </c>
      <c r="T14" s="311">
        <v>9</v>
      </c>
      <c r="U14" s="353" t="s">
        <v>2788</v>
      </c>
      <c r="V14" s="311">
        <v>36</v>
      </c>
      <c r="W14" s="315">
        <f>'THUD 20.2'!AJ43</f>
        <v>6</v>
      </c>
      <c r="X14" s="319">
        <f>'THUD 20.2'!AK43</f>
        <v>5</v>
      </c>
      <c r="Y14" s="323">
        <f>'THUD 20.2'!AL43</f>
        <v>0</v>
      </c>
    </row>
    <row r="15" spans="2:25" s="303" customFormat="1" ht="21" customHeight="1">
      <c r="B15" s="300">
        <v>10</v>
      </c>
      <c r="C15" s="302" t="s">
        <v>2750</v>
      </c>
      <c r="D15" s="300">
        <v>33</v>
      </c>
      <c r="E15" s="315">
        <f>CKĐL20.2!AJ40</f>
        <v>24</v>
      </c>
      <c r="F15" s="319">
        <f>CKĐL20.2!AK40</f>
        <v>6</v>
      </c>
      <c r="G15" s="354">
        <f>CKĐL20.2!AL40</f>
        <v>5</v>
      </c>
      <c r="H15" s="311">
        <v>10</v>
      </c>
      <c r="I15" s="353" t="s">
        <v>2739</v>
      </c>
      <c r="J15" s="311">
        <v>36</v>
      </c>
      <c r="K15" s="317">
        <f>TBN20.3!AJ44</f>
        <v>6</v>
      </c>
      <c r="L15" s="321">
        <f>TBN20.3!AK44</f>
        <v>0</v>
      </c>
      <c r="M15" s="325">
        <f>TBN20.3!AL44</f>
        <v>0</v>
      </c>
      <c r="N15" s="311">
        <v>10</v>
      </c>
      <c r="O15" s="353" t="s">
        <v>2766</v>
      </c>
      <c r="P15" s="311">
        <v>39</v>
      </c>
      <c r="Q15" s="315">
        <f>BHST20.2!AJ46</f>
        <v>13</v>
      </c>
      <c r="R15" s="319">
        <f>BHST20.2!AK46</f>
        <v>3</v>
      </c>
      <c r="S15" s="323">
        <f>BHST20.2!AL46</f>
        <v>2</v>
      </c>
      <c r="T15" s="311">
        <v>10</v>
      </c>
      <c r="U15" s="353" t="s">
        <v>2738</v>
      </c>
      <c r="V15" s="311">
        <v>37</v>
      </c>
      <c r="W15" s="315">
        <f>THUD20.3!AJ44</f>
        <v>7</v>
      </c>
      <c r="X15" s="319">
        <f>THUD20.3!AK44</f>
        <v>6</v>
      </c>
      <c r="Y15" s="323">
        <f>THUD20.3!AL44</f>
        <v>4</v>
      </c>
    </row>
    <row r="16" spans="2:25" s="303" customFormat="1" ht="21" customHeight="1">
      <c r="B16" s="300">
        <v>11</v>
      </c>
      <c r="C16" s="302" t="s">
        <v>2755</v>
      </c>
      <c r="D16" s="300">
        <v>28</v>
      </c>
      <c r="E16" s="315">
        <f>'CKĐL 20.3'!AJ35</f>
        <v>0</v>
      </c>
      <c r="F16" s="319">
        <f>'CKĐL 20.3'!AK35</f>
        <v>14</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10</v>
      </c>
      <c r="R16" s="319">
        <f>KTDN20.1!AK31</f>
        <v>0</v>
      </c>
      <c r="S16" s="323">
        <f>KTDN20.1!AL31</f>
        <v>3</v>
      </c>
      <c r="T16" s="311">
        <v>11</v>
      </c>
      <c r="U16" s="353" t="s">
        <v>2751</v>
      </c>
      <c r="V16" s="311">
        <v>23</v>
      </c>
      <c r="W16" s="315">
        <f>PCMT20!AJ30</f>
        <v>18</v>
      </c>
      <c r="X16" s="319">
        <f>PCMT20!AK30</f>
        <v>0</v>
      </c>
      <c r="Y16" s="323">
        <f>PCMT20!AL30</f>
        <v>1</v>
      </c>
    </row>
    <row r="17" spans="1:25" s="303" customFormat="1" ht="21" customHeight="1">
      <c r="B17" s="300">
        <v>12</v>
      </c>
      <c r="C17" s="302" t="s">
        <v>2759</v>
      </c>
      <c r="D17" s="300">
        <v>34</v>
      </c>
      <c r="E17" s="315">
        <f>'CKĐL 20.4'!AJ41</f>
        <v>9</v>
      </c>
      <c r="F17" s="319">
        <f>'CKĐL 20.4'!AK41</f>
        <v>5</v>
      </c>
      <c r="G17" s="354">
        <f>'CKĐL 20.4'!AL41</f>
        <v>6</v>
      </c>
      <c r="H17" s="311">
        <v>12</v>
      </c>
      <c r="I17" s="353" t="s">
        <v>2747</v>
      </c>
      <c r="J17" s="311">
        <v>29</v>
      </c>
      <c r="K17" s="317">
        <f>CSSD20.2!AJ36</f>
        <v>1</v>
      </c>
      <c r="L17" s="321">
        <f>CSSD20.2!AK36</f>
        <v>4</v>
      </c>
      <c r="M17" s="325">
        <f>CSSD20.2!AL36</f>
        <v>0</v>
      </c>
      <c r="N17" s="311">
        <v>12</v>
      </c>
      <c r="O17" s="353" t="s">
        <v>2774</v>
      </c>
      <c r="P17" s="311">
        <v>24</v>
      </c>
      <c r="Q17" s="315">
        <f>KTDN20.2!AJ31</f>
        <v>2</v>
      </c>
      <c r="R17" s="319">
        <f>KTDN20.2!AK31</f>
        <v>7</v>
      </c>
      <c r="S17" s="323">
        <f>KTDN20.2!AL31</f>
        <v>0</v>
      </c>
      <c r="T17" s="311">
        <v>12</v>
      </c>
      <c r="U17" s="353" t="s">
        <v>2756</v>
      </c>
      <c r="V17" s="311">
        <v>32</v>
      </c>
      <c r="W17" s="315">
        <f>'TQW20'!AJ39</f>
        <v>11</v>
      </c>
      <c r="X17" s="319">
        <f>'TQW20'!AK39</f>
        <v>4</v>
      </c>
      <c r="Y17" s="323">
        <f>'TQW20'!AL39</f>
        <v>2</v>
      </c>
    </row>
    <row r="18" spans="1:25" s="303" customFormat="1" ht="21" customHeight="1">
      <c r="B18" s="392" t="s">
        <v>2793</v>
      </c>
      <c r="C18" s="392"/>
      <c r="D18" s="392"/>
      <c r="E18" s="392"/>
      <c r="F18" s="392"/>
      <c r="G18" s="392"/>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60" t="str">
        <f>"Tổng HS vắng không phép "&amp;SUM(E6:E17)+SUM(E12:E17)</f>
        <v>Tổng HS vắng không phép 186</v>
      </c>
      <c r="C19" s="361"/>
      <c r="D19" s="361"/>
      <c r="E19" s="361"/>
      <c r="F19" s="361"/>
      <c r="G19" s="362"/>
      <c r="H19" s="417" t="s">
        <v>2796</v>
      </c>
      <c r="I19" s="417"/>
      <c r="J19" s="417"/>
      <c r="K19" s="417"/>
      <c r="L19" s="417"/>
      <c r="M19" s="417"/>
      <c r="N19" s="311">
        <v>14</v>
      </c>
      <c r="O19" s="353" t="s">
        <v>2782</v>
      </c>
      <c r="P19" s="311">
        <v>39</v>
      </c>
      <c r="Q19" s="315">
        <f>'LGT20'!AJ46</f>
        <v>0</v>
      </c>
      <c r="R19" s="319">
        <f>'LGT20'!AK46</f>
        <v>9</v>
      </c>
      <c r="S19" s="323">
        <f>'LGT20'!AL46</f>
        <v>20</v>
      </c>
      <c r="T19" s="311">
        <v>14</v>
      </c>
      <c r="U19" s="353" t="s">
        <v>2764</v>
      </c>
      <c r="V19" s="311">
        <v>33</v>
      </c>
      <c r="W19" s="315">
        <f>'TKĐH 20.1'!AJ40</f>
        <v>19</v>
      </c>
      <c r="X19" s="319">
        <f>'TKĐH 20.1'!AK40</f>
        <v>5</v>
      </c>
      <c r="Y19" s="323">
        <f>'TKĐH 20.1'!AL40</f>
        <v>1</v>
      </c>
    </row>
    <row r="20" spans="1:25" s="303" customFormat="1" ht="21" customHeight="1">
      <c r="B20" s="363" t="str">
        <f>"Tổng HS vắng có phép "&amp;SUM(F6:F17)+SUM(F12:F17)</f>
        <v>Tổng HS vắng có phép 65</v>
      </c>
      <c r="C20" s="364"/>
      <c r="D20" s="364"/>
      <c r="E20" s="364"/>
      <c r="F20" s="364"/>
      <c r="G20" s="365"/>
      <c r="H20" s="360" t="str">
        <f>"Tổng HS vắng không phép " &amp;SUM(K6:K18)</f>
        <v>Tổng HS vắng không phép 93</v>
      </c>
      <c r="I20" s="361"/>
      <c r="J20" s="361"/>
      <c r="K20" s="361"/>
      <c r="L20" s="361"/>
      <c r="M20" s="362"/>
      <c r="N20" s="392" t="s">
        <v>2794</v>
      </c>
      <c r="O20" s="392"/>
      <c r="P20" s="392"/>
      <c r="Q20" s="392"/>
      <c r="R20" s="392"/>
      <c r="S20" s="392"/>
      <c r="T20" s="311">
        <v>15</v>
      </c>
      <c r="U20" s="353" t="s">
        <v>2767</v>
      </c>
      <c r="V20" s="311">
        <v>27</v>
      </c>
      <c r="W20" s="315">
        <f>'TKĐH 20.2'!AJ34</f>
        <v>14</v>
      </c>
      <c r="X20" s="319">
        <f>'TKĐH 20.2'!AK34</f>
        <v>0</v>
      </c>
      <c r="Y20" s="323">
        <f>'TKĐH 20.2'!AL34</f>
        <v>0</v>
      </c>
    </row>
    <row r="21" spans="1:25" s="303" customFormat="1" ht="21" customHeight="1">
      <c r="B21" s="399" t="str">
        <f>"Tổng HS đi học trễ "&amp;SUM(G6:G11)+SUM(G6:G17)</f>
        <v>Tổng HS đi học trễ 43</v>
      </c>
      <c r="C21" s="400"/>
      <c r="D21" s="400"/>
      <c r="E21" s="400"/>
      <c r="F21" s="400"/>
      <c r="G21" s="401"/>
      <c r="H21" s="363" t="str">
        <f>"Tổng HS vắng có phép " &amp;SUM(L6:L18)</f>
        <v>Tổng HS vắng có phép 32</v>
      </c>
      <c r="I21" s="364"/>
      <c r="J21" s="364"/>
      <c r="K21" s="364"/>
      <c r="L21" s="364"/>
      <c r="M21" s="365"/>
      <c r="N21" s="408" t="s">
        <v>2808</v>
      </c>
      <c r="O21" s="409"/>
      <c r="P21" s="409"/>
      <c r="Q21" s="409"/>
      <c r="R21" s="410">
        <f>SUM(Q6:Q19)</f>
        <v>76</v>
      </c>
      <c r="S21" s="411"/>
      <c r="T21" s="311">
        <v>16</v>
      </c>
      <c r="U21" s="353" t="s">
        <v>2771</v>
      </c>
      <c r="V21" s="311">
        <v>30</v>
      </c>
      <c r="W21" s="317">
        <f>TKĐH20.3!AJ37</f>
        <v>7</v>
      </c>
      <c r="X21" s="321">
        <f>TKĐH20.3!AK37</f>
        <v>0</v>
      </c>
      <c r="Y21" s="325">
        <f>TKĐH20.3!AL37</f>
        <v>5</v>
      </c>
    </row>
    <row r="22" spans="1:25" s="305" customFormat="1" ht="19.5">
      <c r="H22" s="418" t="str">
        <f>"Tổng HS đi học trễ " &amp;SUM(M6:M18)</f>
        <v>Tổng HS đi học trễ 29</v>
      </c>
      <c r="I22" s="419"/>
      <c r="J22" s="419"/>
      <c r="K22" s="419"/>
      <c r="L22" s="419"/>
      <c r="M22" s="546"/>
      <c r="N22" s="397" t="str">
        <f>"Tổng HS vắng có phép "&amp;SUM(R6:R19)</f>
        <v>Tổng HS vắng có phép 74</v>
      </c>
      <c r="O22" s="397"/>
      <c r="P22" s="397"/>
      <c r="Q22" s="397"/>
      <c r="R22" s="397"/>
      <c r="S22" s="397"/>
      <c r="T22" s="417" t="s">
        <v>2795</v>
      </c>
      <c r="U22" s="417"/>
      <c r="V22" s="417"/>
      <c r="W22" s="417"/>
      <c r="X22" s="417"/>
      <c r="Y22" s="417"/>
    </row>
    <row r="23" spans="1:25" s="328" customFormat="1" ht="23.25">
      <c r="A23" s="357"/>
      <c r="B23" s="543" t="str">
        <f>"Tổng số buổi học sinh vắng học không phép trong tháng 01: " &amp;SUM(E6:E17)+SUM(K6:K18)+SUM(Q6:Q19)+SUM(W6:W21)</f>
        <v>Tổng số buổi học sinh vắng học không phép trong tháng 01: 422</v>
      </c>
      <c r="C23" s="543"/>
      <c r="D23" s="543"/>
      <c r="E23" s="543"/>
      <c r="F23" s="543"/>
      <c r="G23" s="543"/>
      <c r="H23" s="543"/>
      <c r="I23" s="543"/>
      <c r="J23" s="543"/>
      <c r="K23" s="543"/>
      <c r="L23" s="543"/>
      <c r="M23" s="543"/>
      <c r="N23" s="401" t="str">
        <f>"Tổng HS đi học trễ "&amp;SUM(S6:S19)</f>
        <v>Tổng HS đi học trễ 38</v>
      </c>
      <c r="O23" s="398"/>
      <c r="P23" s="398"/>
      <c r="Q23" s="398"/>
      <c r="R23" s="398"/>
      <c r="S23" s="398"/>
      <c r="T23" s="360" t="str">
        <f>"Tổng HS vắng không phép "&amp; SUM(W6:W21)</f>
        <v>Tổng HS vắng không phép 142</v>
      </c>
      <c r="U23" s="361"/>
      <c r="V23" s="361"/>
      <c r="W23" s="361"/>
      <c r="X23" s="361"/>
      <c r="Y23" s="362"/>
    </row>
    <row r="24" spans="1:25" ht="20.25">
      <c r="D24" s="541" t="str">
        <f>"Tổng số buổi học sinh vắng học có phép trong tháng 01: " &amp;SUM(F6:F17)+SUM(L6:L18)+SUM(R6:R19)+SUM(X6:X21)</f>
        <v>Tổng số buổi học sinh vắng học có phép trong tháng 01: 172</v>
      </c>
      <c r="E24" s="542"/>
      <c r="F24" s="542"/>
      <c r="G24" s="542"/>
      <c r="H24" s="542"/>
      <c r="I24" s="542"/>
      <c r="J24" s="542"/>
      <c r="K24" s="542"/>
      <c r="L24" s="542"/>
      <c r="M24" s="542"/>
      <c r="N24" s="542"/>
      <c r="O24" s="542"/>
      <c r="T24" s="363" t="str">
        <f>"Tổng HS vắng có phép "&amp; SUM(X6:X21)</f>
        <v>Tổng HS vắng có phép 30</v>
      </c>
      <c r="U24" s="364"/>
      <c r="V24" s="364"/>
      <c r="W24" s="364"/>
      <c r="X24" s="364"/>
      <c r="Y24" s="365"/>
    </row>
    <row r="25" spans="1:25" ht="20.25">
      <c r="G25" s="544" t="str">
        <f>"Tổng số buổi học sinh đi học trễ trong tháng 01: " &amp;SUM(G6:G17)+SUM(L6:M18)+SUM(S6:S19)+SUM(Y6:Y21)</f>
        <v>Tổng số buổi học sinh đi học trễ trong tháng 01: 163</v>
      </c>
      <c r="H25" s="545"/>
      <c r="I25" s="545"/>
      <c r="J25" s="545"/>
      <c r="K25" s="545"/>
      <c r="L25" s="545"/>
      <c r="M25" s="545"/>
      <c r="N25" s="545"/>
      <c r="O25" s="545"/>
      <c r="P25" s="545"/>
      <c r="Q25" s="545"/>
      <c r="R25" s="545"/>
      <c r="T25" s="399" t="str">
        <f>"Tổng HS đi học trễ "&amp; SUM(Y6:Y21)</f>
        <v>Tổng HS đi học trễ 31</v>
      </c>
      <c r="U25" s="400"/>
      <c r="V25" s="400"/>
      <c r="W25" s="400"/>
      <c r="X25" s="400"/>
      <c r="Y25" s="401"/>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899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0" t="s">
        <v>2799</v>
      </c>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2"/>
      <c r="AJ25" s="19">
        <f t="shared" si="2"/>
        <v>0</v>
      </c>
      <c r="AK25" s="335">
        <f t="shared" si="3"/>
        <v>0</v>
      </c>
      <c r="AL25" s="335">
        <f t="shared" si="4"/>
        <v>0</v>
      </c>
    </row>
    <row r="26" spans="1:39" s="259"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2">
        <f>SUM(AJ7:AJ24)</f>
        <v>0</v>
      </c>
      <c r="AK26" s="42">
        <f>SUM(AK7:AK24)</f>
        <v>2</v>
      </c>
      <c r="AL26" s="42">
        <f>SUM(AL7:AL24)</f>
        <v>1</v>
      </c>
    </row>
    <row r="27" spans="1:39" s="25" customFormat="1" ht="21" customHeight="1">
      <c r="A27" s="437" t="s">
        <v>2804</v>
      </c>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9"/>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4"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K21" sqref="K21"/>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1.5" customHeight="1">
      <c r="A3" s="433" t="s">
        <v>900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769</v>
      </c>
      <c r="C7" s="80" t="s">
        <v>770</v>
      </c>
      <c r="D7" s="81" t="s">
        <v>37</v>
      </c>
      <c r="E7" s="105"/>
      <c r="F7" s="100" t="s">
        <v>6</v>
      </c>
      <c r="G7" s="99"/>
      <c r="H7" s="100" t="s">
        <v>6</v>
      </c>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2</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4</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45">
        <f>SUM(AJ7:AJ29)</f>
        <v>18</v>
      </c>
      <c r="AK30" s="345">
        <f>SUM(AK7:AK29)</f>
        <v>0</v>
      </c>
      <c r="AL30" s="345">
        <f>SUM(AL7:AL29)</f>
        <v>1</v>
      </c>
    </row>
    <row r="31" spans="1:41" s="25" customFormat="1" ht="21" customHeight="1">
      <c r="A31" s="437" t="s">
        <v>2804</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9"/>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0"/>
      <c r="D33" s="44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0"/>
      <c r="D34" s="440"/>
      <c r="E34" s="440"/>
      <c r="F34" s="440"/>
      <c r="G34" s="44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0"/>
      <c r="D35" s="440"/>
      <c r="E35" s="44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0"/>
      <c r="D36" s="44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1" priority="1">
      <formula>IF(E$6="CN",1,0)</formula>
    </cfRule>
    <cfRule type="expression" dxfId="160"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2" zoomScaleNormal="100" workbookViewId="0">
      <selection activeCell="N12" sqref="N12"/>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ht="31.5" customHeight="1">
      <c r="A3" s="433" t="s">
        <v>901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0</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3</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3</v>
      </c>
      <c r="AK24" s="335">
        <f t="shared" si="3"/>
        <v>1</v>
      </c>
      <c r="AL24" s="335">
        <f t="shared" si="4"/>
        <v>0</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3</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2</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3" t="s">
        <v>2799</v>
      </c>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5"/>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8" t="s">
        <v>10</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15">
        <f>SUM(AJ7:AJ38)</f>
        <v>19</v>
      </c>
      <c r="AK40" s="15">
        <f>SUM(AK7:AK38)</f>
        <v>5</v>
      </c>
      <c r="AL40" s="15">
        <f>SUM(AL7:AL38)</f>
        <v>1</v>
      </c>
    </row>
    <row r="41" spans="1:40" s="25" customFormat="1" ht="21" customHeight="1">
      <c r="A41" s="437" t="s">
        <v>2804</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0"/>
      <c r="D91" s="44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0"/>
      <c r="D92" s="440"/>
      <c r="E92" s="440"/>
      <c r="F92" s="440"/>
      <c r="G92" s="44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0"/>
      <c r="D93" s="440"/>
      <c r="E93" s="44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0"/>
      <c r="D94" s="440"/>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3" zoomScaleNormal="100" workbookViewId="0">
      <selection activeCell="J23" sqref="J23"/>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22" t="s">
        <v>0</v>
      </c>
      <c r="B1" s="422"/>
      <c r="C1" s="422"/>
      <c r="D1" s="422"/>
      <c r="E1" s="422"/>
      <c r="F1" s="422"/>
      <c r="G1" s="422"/>
      <c r="H1" s="422"/>
      <c r="I1" s="422"/>
      <c r="J1" s="422"/>
      <c r="K1" s="422"/>
      <c r="L1" s="422"/>
      <c r="M1" s="422"/>
      <c r="N1" s="422"/>
      <c r="O1" s="422"/>
      <c r="P1" s="422"/>
      <c r="Q1" s="423" t="s">
        <v>1</v>
      </c>
      <c r="R1" s="423"/>
      <c r="S1" s="423"/>
      <c r="T1" s="423"/>
      <c r="U1" s="423"/>
      <c r="V1" s="423"/>
      <c r="W1" s="423"/>
      <c r="X1" s="423"/>
      <c r="Y1" s="423"/>
      <c r="Z1" s="423"/>
      <c r="AA1" s="423"/>
      <c r="AB1" s="423"/>
      <c r="AC1" s="423"/>
      <c r="AD1" s="423"/>
      <c r="AE1" s="423"/>
      <c r="AF1" s="423"/>
      <c r="AG1" s="423"/>
      <c r="AH1" s="423"/>
      <c r="AI1" s="423"/>
      <c r="AJ1" s="423"/>
      <c r="AK1" s="423"/>
      <c r="AL1" s="423"/>
    </row>
    <row r="2" spans="1:38" s="24" customFormat="1" ht="23.1" customHeight="1">
      <c r="A2" s="423" t="s">
        <v>894</v>
      </c>
      <c r="B2" s="423"/>
      <c r="C2" s="423"/>
      <c r="D2" s="423"/>
      <c r="E2" s="423"/>
      <c r="F2" s="423"/>
      <c r="G2" s="423"/>
      <c r="H2" s="423"/>
      <c r="I2" s="423"/>
      <c r="J2" s="423"/>
      <c r="K2" s="423"/>
      <c r="L2" s="423"/>
      <c r="M2" s="423"/>
      <c r="N2" s="423"/>
      <c r="O2" s="423"/>
      <c r="P2" s="423"/>
      <c r="Q2" s="423" t="s">
        <v>2</v>
      </c>
      <c r="R2" s="423"/>
      <c r="S2" s="423"/>
      <c r="T2" s="423"/>
      <c r="U2" s="423"/>
      <c r="V2" s="423"/>
      <c r="W2" s="423"/>
      <c r="X2" s="423"/>
      <c r="Y2" s="423"/>
      <c r="Z2" s="423"/>
      <c r="AA2" s="423"/>
      <c r="AB2" s="423"/>
      <c r="AC2" s="423"/>
      <c r="AD2" s="423"/>
      <c r="AE2" s="423"/>
      <c r="AF2" s="423"/>
      <c r="AG2" s="423"/>
      <c r="AH2" s="423"/>
      <c r="AI2" s="423"/>
      <c r="AJ2" s="423"/>
      <c r="AK2" s="423"/>
      <c r="AL2" s="423"/>
    </row>
    <row r="3" spans="1:38" s="24" customFormat="1" ht="31.5" customHeight="1">
      <c r="A3" s="433" t="s">
        <v>902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row>
    <row r="4" spans="1:38" s="24" customFormat="1" ht="31.5" customHeight="1">
      <c r="B4" s="329"/>
      <c r="C4" s="329"/>
      <c r="D4" s="329"/>
      <c r="E4" s="329" t="s">
        <v>1778</v>
      </c>
      <c r="F4" s="329" t="s">
        <v>1778</v>
      </c>
      <c r="G4" s="329"/>
      <c r="H4" s="329"/>
      <c r="I4" s="441" t="s">
        <v>2797</v>
      </c>
      <c r="J4" s="441"/>
      <c r="K4" s="441"/>
      <c r="L4" s="441"/>
      <c r="M4" s="441">
        <v>1</v>
      </c>
      <c r="N4" s="441"/>
      <c r="O4" s="441" t="s">
        <v>2798</v>
      </c>
      <c r="P4" s="441"/>
      <c r="Q4" s="441"/>
      <c r="R4" s="441">
        <v>2021</v>
      </c>
      <c r="S4" s="441"/>
      <c r="T4" s="441"/>
      <c r="U4" s="329"/>
      <c r="V4" s="329"/>
      <c r="W4" s="329"/>
      <c r="X4" s="329"/>
      <c r="Y4" s="329"/>
      <c r="Z4" s="329"/>
      <c r="AA4" s="329"/>
      <c r="AB4" s="329"/>
      <c r="AC4" s="329"/>
      <c r="AD4" s="329"/>
      <c r="AE4" s="329"/>
      <c r="AF4" s="329"/>
      <c r="AG4" s="329"/>
      <c r="AH4" s="329"/>
      <c r="AI4" s="329"/>
      <c r="AJ4" s="329"/>
      <c r="AK4" s="329"/>
      <c r="AL4" s="329"/>
    </row>
    <row r="5" spans="1:38" s="25" customFormat="1" ht="21" customHeight="1">
      <c r="A5" s="428" t="s">
        <v>3</v>
      </c>
      <c r="B5" s="428" t="s">
        <v>4</v>
      </c>
      <c r="C5" s="424" t="s">
        <v>5</v>
      </c>
      <c r="D5" s="42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29"/>
      <c r="B6" s="429"/>
      <c r="C6" s="426"/>
      <c r="D6" s="42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14</v>
      </c>
      <c r="AK34" s="114">
        <f>SUM(AK7:AK33)</f>
        <v>0</v>
      </c>
      <c r="AL34" s="114">
        <f>SUM(AL7:AL33)</f>
        <v>0</v>
      </c>
    </row>
    <row r="35" spans="1:39" s="25" customFormat="1" ht="21" customHeight="1">
      <c r="A35" s="437" t="s">
        <v>2804</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9"/>
      <c r="AM35" s="338"/>
    </row>
    <row r="36" spans="1:39" ht="19.5">
      <c r="C36" s="440"/>
      <c r="D36" s="440"/>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0"/>
      <c r="D37" s="440"/>
      <c r="E37" s="440"/>
      <c r="F37" s="440"/>
      <c r="G37" s="440"/>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0"/>
      <c r="D38" s="440"/>
      <c r="E38" s="440"/>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0"/>
      <c r="D39" s="440"/>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4"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2020-11-10T05:06:36Z</cp:lastPrinted>
  <dcterms:created xsi:type="dcterms:W3CDTF">2001-09-21T17:17:00Z</dcterms:created>
  <dcterms:modified xsi:type="dcterms:W3CDTF">2021-01-07T07:14:43Z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