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5.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omments6.xml" ContentType="application/vnd.openxmlformats-officedocument.spreadsheetml.comments+xml"/>
  <Override PartName="/xl/drawings/drawing43.xml" ContentType="application/vnd.openxmlformats-officedocument.drawing+xml"/>
  <Override PartName="/xl/comments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8.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omments9.xml" ContentType="application/vnd.openxmlformats-officedocument.spreadsheetml.comments+xml"/>
  <Override PartName="/xl/drawings/drawing49.xml" ContentType="application/vnd.openxmlformats-officedocument.drawing+xml"/>
  <Override PartName="/xl/comments10.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1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2.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20" activeTab="28"/>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Y19" i="320" l="1"/>
  <c r="X19" i="320"/>
  <c r="W19" i="320"/>
  <c r="Y17" i="320"/>
  <c r="X17" i="320"/>
  <c r="W17" i="320"/>
  <c r="S17" i="320"/>
  <c r="R17" i="320"/>
  <c r="Q17" i="320"/>
  <c r="M17" i="320"/>
  <c r="L17" i="320"/>
  <c r="K17" i="320"/>
  <c r="S14" i="320"/>
  <c r="R14" i="320"/>
  <c r="Q14" i="320"/>
  <c r="M14" i="320"/>
  <c r="L14" i="320"/>
  <c r="K14" i="320"/>
  <c r="M11" i="320"/>
  <c r="L11" i="320"/>
  <c r="K11" i="320"/>
  <c r="M9" i="320"/>
  <c r="L9" i="320"/>
  <c r="K9" i="320"/>
  <c r="S8" i="320"/>
  <c r="R8" i="320"/>
  <c r="Q8" i="320"/>
  <c r="G8" i="320"/>
  <c r="F8" i="320"/>
  <c r="E8" i="320"/>
  <c r="Y6" i="320"/>
  <c r="X6" i="320"/>
  <c r="W6" i="320"/>
  <c r="M18" i="319"/>
  <c r="L18" i="319"/>
  <c r="K18" i="319"/>
  <c r="M15" i="319"/>
  <c r="L15" i="319"/>
  <c r="K15" i="319"/>
  <c r="S18" i="319"/>
  <c r="R18" i="319"/>
  <c r="Q18" i="319"/>
  <c r="S9" i="319"/>
  <c r="R9" i="319"/>
  <c r="Q9" i="319"/>
  <c r="M12" i="319"/>
  <c r="L12" i="319"/>
  <c r="K12" i="319"/>
  <c r="S15" i="319"/>
  <c r="R15" i="319"/>
  <c r="Q15" i="319"/>
  <c r="M10" i="319"/>
  <c r="L10" i="319"/>
  <c r="K10" i="319"/>
  <c r="Y7" i="319"/>
  <c r="X7" i="319"/>
  <c r="W7" i="319"/>
  <c r="Y20" i="319"/>
  <c r="X20" i="319"/>
  <c r="W20" i="319"/>
  <c r="G9" i="319"/>
  <c r="F9" i="319"/>
  <c r="E9" i="319"/>
  <c r="Y18" i="319"/>
  <c r="X18" i="319"/>
  <c r="W18"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K7" i="316"/>
  <c r="AJ7" i="316"/>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J27" i="305"/>
  <c r="AK27" i="305" s="1"/>
  <c r="AL27"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5"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J19" i="249"/>
  <c r="AK19" i="249" s="1"/>
  <c r="AJ20" i="249"/>
  <c r="AJ21" i="249"/>
  <c r="AJ22" i="249"/>
  <c r="AK22" i="249" s="1"/>
  <c r="AJ23" i="249"/>
  <c r="AK23" i="249" s="1"/>
  <c r="AJ24" i="249"/>
  <c r="AJ25" i="249"/>
  <c r="AJ26" i="249"/>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18" i="249"/>
  <c r="AK20" i="249"/>
  <c r="AK21" i="249"/>
  <c r="AK24" i="249"/>
  <c r="AK25" i="249"/>
  <c r="AK26"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G9" i="318" s="1"/>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E9" i="318" s="1"/>
  <c r="AJ32" i="315"/>
  <c r="AK32" i="315"/>
  <c r="AJ30" i="316"/>
  <c r="AK30" i="316"/>
  <c r="AK36" i="314"/>
  <c r="F9" i="318" s="1"/>
  <c r="AK36" i="313"/>
  <c r="AK35" i="309"/>
  <c r="AJ35" i="309"/>
  <c r="AK42" i="307"/>
  <c r="AJ28" i="305"/>
  <c r="G10" i="318" l="1"/>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W11" i="318" s="1"/>
  <c r="AL27" i="295"/>
  <c r="Y13" i="318" s="1"/>
  <c r="AJ27" i="295"/>
  <c r="W13" i="318" s="1"/>
  <c r="AL36" i="293"/>
  <c r="AJ36" i="293"/>
  <c r="W18" i="318" l="1"/>
  <c r="K16" i="320"/>
  <c r="K17" i="319"/>
  <c r="Y18" i="318"/>
  <c r="M17" i="319"/>
  <c r="M16" i="320"/>
  <c r="Y14" i="318"/>
  <c r="M13" i="319"/>
  <c r="M12" i="320"/>
  <c r="AJ37" i="294"/>
  <c r="W19" i="318" s="1"/>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W16" i="318" s="1"/>
  <c r="AL44" i="300"/>
  <c r="Y16" i="318" s="1"/>
  <c r="AK40" i="299"/>
  <c r="AJ31" i="297"/>
  <c r="AL33" i="296"/>
  <c r="Y11" i="318" s="1"/>
  <c r="AL37" i="294"/>
  <c r="Y19" i="318" s="1"/>
  <c r="AK28" i="304"/>
  <c r="AK41" i="303"/>
  <c r="AK42" i="302"/>
  <c r="AK44" i="300"/>
  <c r="X16" i="318" s="1"/>
  <c r="AJ40" i="299"/>
  <c r="AK40" i="298"/>
  <c r="AJ40" i="298"/>
  <c r="AK31" i="297"/>
  <c r="AK33" i="296"/>
  <c r="X11" i="318" s="1"/>
  <c r="AK37" i="294"/>
  <c r="X19" i="318" s="1"/>
  <c r="AK36" i="293"/>
  <c r="AK32" i="292"/>
  <c r="G15" i="318"/>
  <c r="E15" i="318"/>
  <c r="AJ29" i="284"/>
  <c r="AL46" i="282"/>
  <c r="S13" i="318" s="1"/>
  <c r="E13" i="318" l="1"/>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5" i="285"/>
  <c r="AL25" i="285"/>
  <c r="AK25" i="285"/>
  <c r="AK29" i="284"/>
  <c r="AJ46" i="282"/>
  <c r="Q13" i="318" s="1"/>
  <c r="AJ43" i="281"/>
  <c r="AK43" i="281"/>
  <c r="AJ46" i="280"/>
  <c r="S16" i="318"/>
  <c r="Q16" i="318"/>
  <c r="AK27" i="295"/>
  <c r="AK33" i="290"/>
  <c r="AK26" i="289"/>
  <c r="AK26" i="288"/>
  <c r="AJ26" i="288"/>
  <c r="AK32" i="287"/>
  <c r="AK32" i="286"/>
  <c r="AK32" i="283"/>
  <c r="AJ32" i="283"/>
  <c r="AK46" i="282"/>
  <c r="R13" i="318" s="1"/>
  <c r="AK46" i="280"/>
  <c r="R16" i="318"/>
  <c r="F13" i="318" l="1"/>
  <c r="R6" i="320"/>
  <c r="R7" i="319"/>
  <c r="T22" i="318"/>
  <c r="T24" i="318"/>
  <c r="F17" i="318"/>
  <c r="R11" i="319"/>
  <c r="R10" i="320"/>
  <c r="G17" i="318"/>
  <c r="S11" i="319"/>
  <c r="S10" i="320"/>
  <c r="E17" i="318"/>
  <c r="Q10" i="320"/>
  <c r="Q11" i="319"/>
  <c r="Q17" i="318"/>
  <c r="Q18" i="320"/>
  <c r="Q19" i="319"/>
  <c r="R17" i="318"/>
  <c r="R19" i="319"/>
  <c r="R18" i="320"/>
  <c r="S17" i="318"/>
  <c r="S19" i="319"/>
  <c r="S18" i="320"/>
  <c r="H21" i="320"/>
  <c r="H20" i="319"/>
  <c r="T23" i="318"/>
  <c r="H22" i="319"/>
  <c r="L19" i="320"/>
  <c r="H20" i="320"/>
  <c r="H21" i="319"/>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AK31" i="278"/>
  <c r="AL31" i="278"/>
  <c r="AK31" i="275"/>
  <c r="AJ31" i="275"/>
  <c r="AJ31" i="278"/>
  <c r="Q14" i="318" l="1"/>
  <c r="Q16" i="319"/>
  <c r="Q15" i="320"/>
  <c r="R20" i="320" s="1"/>
  <c r="R14" i="318"/>
  <c r="R16" i="319"/>
  <c r="R15" i="320"/>
  <c r="N21" i="320" s="1"/>
  <c r="S14" i="318"/>
  <c r="S16" i="319"/>
  <c r="N23" i="319" s="1"/>
  <c r="S15" i="320"/>
  <c r="Q15" i="318"/>
  <c r="Q16" i="320"/>
  <c r="Q17" i="319"/>
  <c r="S15" i="318"/>
  <c r="S16" i="320"/>
  <c r="S17" i="319"/>
  <c r="R15" i="318"/>
  <c r="H23" i="318" s="1"/>
  <c r="R17" i="319"/>
  <c r="N22" i="319" s="1"/>
  <c r="R16" i="320"/>
  <c r="N22"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H22" i="318"/>
  <c r="H24" i="318" l="1"/>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AL37" i="277"/>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Y7" i="318" s="1"/>
  <c r="AK26" i="276"/>
  <c r="X7" i="318" s="1"/>
  <c r="AJ26" i="276"/>
  <c r="W7" i="318" s="1"/>
  <c r="AL40" i="256" l="1"/>
  <c r="Y8" i="318" l="1"/>
  <c r="Y19" i="319"/>
  <c r="Y18" i="320"/>
  <c r="AK40" i="256"/>
  <c r="AJ40" i="256"/>
  <c r="X8" i="318" l="1"/>
  <c r="X18" i="320"/>
  <c r="X19" i="319"/>
  <c r="W8" i="318"/>
  <c r="W18" i="320"/>
  <c r="W19" i="319"/>
  <c r="AL17" i="273"/>
  <c r="AL32" i="270"/>
  <c r="AL34" i="267"/>
  <c r="AJ29" i="269"/>
  <c r="AJ32" i="270"/>
  <c r="AJ34" i="267"/>
  <c r="AJ17" i="273"/>
  <c r="AJ32" i="266"/>
  <c r="K10" i="318" s="1"/>
  <c r="AL32" i="266"/>
  <c r="M10" i="318" s="1"/>
  <c r="AJ34" i="265"/>
  <c r="AL34" i="265"/>
  <c r="AJ24" i="271"/>
  <c r="AL24" i="271"/>
  <c r="AL34" i="268"/>
  <c r="AL29" i="269"/>
  <c r="AJ34" i="268"/>
  <c r="AK17" i="273"/>
  <c r="AK24" i="271"/>
  <c r="AK32" i="270"/>
  <c r="AK34" i="268"/>
  <c r="AK32" i="266"/>
  <c r="L10" i="318" s="1"/>
  <c r="AK34" i="265"/>
  <c r="L12" i="318" l="1"/>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Y9" i="318" s="1"/>
  <c r="AJ34" i="257"/>
  <c r="W9" i="318" s="1"/>
  <c r="S18" i="318"/>
  <c r="AJ44" i="250"/>
  <c r="AJ30" i="255"/>
  <c r="AL30" i="255"/>
  <c r="Q18" i="318"/>
  <c r="R18" i="318"/>
  <c r="AK30" i="255"/>
  <c r="AL44" i="250"/>
  <c r="AK44" i="250"/>
  <c r="R19" i="318" l="1"/>
  <c r="X14" i="320"/>
  <c r="X15" i="319"/>
  <c r="Q19" i="318"/>
  <c r="B25" i="318" s="1"/>
  <c r="W14" i="320"/>
  <c r="W15" i="319"/>
  <c r="S19" i="318"/>
  <c r="Y15" i="319"/>
  <c r="Y14" i="320"/>
  <c r="W6" i="318"/>
  <c r="W16" i="320"/>
  <c r="W17" i="319"/>
  <c r="Y6" i="318"/>
  <c r="Y17" i="319"/>
  <c r="Y16" i="320"/>
  <c r="S20" i="318"/>
  <c r="Y15" i="320"/>
  <c r="Y16" i="319"/>
  <c r="Q20" i="318"/>
  <c r="W15" i="320"/>
  <c r="W16" i="319"/>
  <c r="R20" i="318"/>
  <c r="X15" i="320"/>
  <c r="X16" i="319"/>
  <c r="N22" i="318"/>
  <c r="AK39" i="260"/>
  <c r="AK34" i="257"/>
  <c r="X9" i="318" s="1"/>
  <c r="N24" i="318" l="1"/>
  <c r="X6" i="318"/>
  <c r="X16" i="320"/>
  <c r="O23" i="320" s="1"/>
  <c r="X17" i="319"/>
  <c r="D24" i="319" s="1"/>
  <c r="B27" i="318"/>
  <c r="T23" i="320"/>
  <c r="T25" i="319"/>
  <c r="G25" i="319"/>
  <c r="T23" i="319"/>
  <c r="B23" i="319"/>
  <c r="P24" i="320"/>
  <c r="T24" i="320"/>
  <c r="X22" i="320"/>
  <c r="L22" i="320"/>
  <c r="T24" i="319" l="1"/>
  <c r="N23" i="318"/>
  <c r="B26" i="318"/>
</calcChain>
</file>

<file path=xl/comments1.xml><?xml version="1.0" encoding="utf-8"?>
<comments xmlns="http://schemas.openxmlformats.org/spreadsheetml/2006/main">
  <authors>
    <author>LSTC</author>
  </authors>
  <commentList>
    <comment ref="I5" authorId="0">
      <text>
        <r>
          <rPr>
            <b/>
            <sz val="9"/>
            <color indexed="81"/>
            <rFont val="Tahoma"/>
          </rPr>
          <t>LSTC:</t>
        </r>
        <r>
          <rPr>
            <sz val="9"/>
            <color indexed="81"/>
            <rFont val="Tahoma"/>
          </rPr>
          <t xml:space="preserve">
V:0</t>
        </r>
      </text>
    </comment>
  </commentList>
</comments>
</file>

<file path=xl/comments10.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11.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12.xml><?xml version="1.0" encoding="utf-8"?>
<comments xmlns="http://schemas.openxmlformats.org/spreadsheetml/2006/main">
  <authors>
    <author>LSTC</author>
  </authors>
  <commentList>
    <comment ref="F6"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3.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4.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5.xml><?xml version="1.0" encoding="utf-8"?>
<comments xmlns="http://schemas.openxmlformats.org/spreadsheetml/2006/main">
  <authors>
    <author>anhtuan</author>
  </authors>
  <commentList>
    <comment ref="F6" authorId="0">
      <text>
        <r>
          <rPr>
            <b/>
            <sz val="9"/>
            <color indexed="81"/>
            <rFont val="Tahoma"/>
            <family val="2"/>
          </rPr>
          <t>anhtuan:</t>
        </r>
        <r>
          <rPr>
            <sz val="9"/>
            <color indexed="81"/>
            <rFont val="Tahoma"/>
            <family val="2"/>
          </rPr>
          <t xml:space="preserve">
VẮNG 0</t>
        </r>
      </text>
    </comment>
  </commentList>
</comments>
</file>

<file path=xl/comments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LSTC</author>
  </authors>
  <commentList>
    <comment ref="V11" authorId="0">
      <text>
        <r>
          <rPr>
            <b/>
            <sz val="9"/>
            <color indexed="81"/>
            <rFont val="Tahoma"/>
            <family val="2"/>
          </rPr>
          <t>LSTC:</t>
        </r>
        <r>
          <rPr>
            <sz val="9"/>
            <color indexed="81"/>
            <rFont val="Tahoma"/>
            <family val="2"/>
          </rPr>
          <t xml:space="preserve">
T 1-3</t>
        </r>
      </text>
    </comment>
  </commentList>
</comments>
</file>

<file path=xl/comments9.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sharedStrings.xml><?xml version="1.0" encoding="utf-8"?>
<sst xmlns="http://schemas.openxmlformats.org/spreadsheetml/2006/main" count="6151" uniqueCount="2815">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</sst>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5">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47">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8" fillId="26" borderId="4" xfId="0" applyFont="1" applyFill="1" applyBorder="1" applyAlignment="1">
      <alignment horizontal="center" vertical="center" wrapText="1"/>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0">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1085850</xdr:colOff>
      <xdr:row>2</xdr:row>
      <xdr:rowOff>26311</xdr:rowOff>
    </xdr:from>
    <xdr:to>
      <xdr:col>5</xdr:col>
      <xdr:colOff>152400</xdr:colOff>
      <xdr:row>2</xdr:row>
      <xdr:rowOff>26311</xdr:rowOff>
    </xdr:to>
    <xdr:cxnSp macro="">
      <xdr:nvCxnSpPr>
        <xdr:cNvPr id="7" name="Straight Connector 6"/>
        <xdr:cNvCxnSpPr/>
      </xdr:nvCxnSpPr>
      <xdr:spPr>
        <a:xfrm>
          <a:off x="2438400" y="502561"/>
          <a:ext cx="1304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7962900" y="540661"/>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296"/>
      <c r="L1" s="296"/>
      <c r="M1" s="296"/>
      <c r="N1" s="391" t="s">
        <v>2729</v>
      </c>
      <c r="O1" s="391"/>
      <c r="P1" s="391"/>
      <c r="Q1" s="391"/>
      <c r="R1" s="391"/>
      <c r="S1" s="391"/>
      <c r="T1" s="391"/>
      <c r="U1" s="391"/>
      <c r="V1" s="391"/>
      <c r="W1" s="391"/>
      <c r="X1" s="391"/>
      <c r="Y1" s="391"/>
    </row>
    <row r="2" spans="2:25" ht="24" customHeight="1">
      <c r="B2" s="392" t="s">
        <v>2800</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393" t="s">
        <v>2801</v>
      </c>
      <c r="C3" s="393"/>
      <c r="D3" s="393"/>
      <c r="E3" s="393"/>
      <c r="F3" s="393"/>
      <c r="G3" s="393"/>
      <c r="H3" s="393"/>
      <c r="I3" s="393"/>
      <c r="J3" s="393"/>
      <c r="K3" s="393"/>
      <c r="L3" s="393"/>
      <c r="M3" s="393"/>
      <c r="N3" s="393"/>
      <c r="O3" s="393"/>
      <c r="P3" s="393"/>
      <c r="Q3" s="393"/>
      <c r="R3" s="393"/>
      <c r="S3" s="393"/>
      <c r="T3" s="393"/>
      <c r="U3" s="393"/>
      <c r="V3" s="393"/>
      <c r="W3" s="393"/>
      <c r="X3" s="393"/>
      <c r="Y3" s="393"/>
    </row>
    <row r="4" spans="2:25" s="298" customFormat="1" ht="21" customHeight="1">
      <c r="B4" s="365" t="s">
        <v>2730</v>
      </c>
      <c r="C4" s="366"/>
      <c r="D4" s="366"/>
      <c r="E4" s="366"/>
      <c r="F4" s="366"/>
      <c r="G4" s="366"/>
      <c r="H4" s="366"/>
      <c r="I4" s="366"/>
      <c r="J4" s="366"/>
      <c r="K4" s="366"/>
      <c r="L4" s="366"/>
      <c r="M4" s="367"/>
      <c r="N4" s="394" t="s">
        <v>2731</v>
      </c>
      <c r="O4" s="394"/>
      <c r="P4" s="394"/>
      <c r="Q4" s="395"/>
      <c r="R4" s="395"/>
      <c r="S4" s="395"/>
      <c r="T4" s="394"/>
      <c r="U4" s="394"/>
      <c r="V4" s="394"/>
      <c r="W4" s="394"/>
      <c r="X4" s="394"/>
      <c r="Y4" s="394"/>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3</v>
      </c>
      <c r="G6" s="322">
        <f>CKCT19.1!AL33</f>
        <v>1</v>
      </c>
      <c r="H6" s="300">
        <v>16</v>
      </c>
      <c r="I6" s="309" t="s">
        <v>2741</v>
      </c>
      <c r="J6" s="203">
        <v>34</v>
      </c>
      <c r="K6" s="314">
        <f>TBN19.2!AJ41</f>
        <v>17</v>
      </c>
      <c r="L6" s="318">
        <f>TBN19.2!AK41</f>
        <v>4</v>
      </c>
      <c r="M6" s="322">
        <f>TBN19.2!AL41</f>
        <v>6</v>
      </c>
      <c r="N6" s="300">
        <v>1</v>
      </c>
      <c r="O6" s="302" t="s">
        <v>2737</v>
      </c>
      <c r="P6" s="300">
        <v>21</v>
      </c>
      <c r="Q6" s="315">
        <f>CKCT20.1!AJ28</f>
        <v>7</v>
      </c>
      <c r="R6" s="319">
        <f>CKCT20.1!AK28</f>
        <v>2</v>
      </c>
      <c r="S6" s="323">
        <f>CKCT20.1!AL28</f>
        <v>1</v>
      </c>
      <c r="T6" s="300">
        <v>16</v>
      </c>
      <c r="U6" s="302" t="s">
        <v>2756</v>
      </c>
      <c r="V6" s="300">
        <v>32</v>
      </c>
      <c r="W6" s="315">
        <f>'TQW20'!AJ39</f>
        <v>8</v>
      </c>
      <c r="X6" s="319">
        <f>'TQW20'!AK39</f>
        <v>4</v>
      </c>
      <c r="Y6" s="323">
        <f>'TQW20'!AL39</f>
        <v>2</v>
      </c>
    </row>
    <row r="7" spans="2:25" s="303" customFormat="1" ht="21" customHeight="1">
      <c r="B7" s="300">
        <v>2</v>
      </c>
      <c r="C7" s="301" t="s">
        <v>2740</v>
      </c>
      <c r="D7" s="304">
        <v>28</v>
      </c>
      <c r="E7" s="314">
        <f>CKCT19.2!AJ35</f>
        <v>9</v>
      </c>
      <c r="F7" s="318">
        <f>CKCT19.2!AK35</f>
        <v>3</v>
      </c>
      <c r="G7" s="322">
        <f>CKCT19.2!AL35</f>
        <v>0</v>
      </c>
      <c r="H7" s="300">
        <v>17</v>
      </c>
      <c r="I7" s="309" t="s">
        <v>2745</v>
      </c>
      <c r="J7" s="203">
        <v>28</v>
      </c>
      <c r="K7" s="314">
        <f>ĐCN19!AJ35</f>
        <v>0</v>
      </c>
      <c r="L7" s="318">
        <f>ĐCN19!AK35</f>
        <v>2</v>
      </c>
      <c r="M7" s="322">
        <f>ĐCN19!AL35</f>
        <v>4</v>
      </c>
      <c r="N7" s="300">
        <v>2</v>
      </c>
      <c r="O7" s="302" t="s">
        <v>2742</v>
      </c>
      <c r="P7" s="300">
        <v>24</v>
      </c>
      <c r="Q7" s="315">
        <f>CKCT20.2!AJ31</f>
        <v>0</v>
      </c>
      <c r="R7" s="319">
        <f>CKCT20.2!AK31</f>
        <v>0</v>
      </c>
      <c r="S7" s="323">
        <f>CKCT20.2!AL31</f>
        <v>1</v>
      </c>
      <c r="T7" s="300">
        <v>17</v>
      </c>
      <c r="U7" s="302" t="s">
        <v>2760</v>
      </c>
      <c r="V7" s="300">
        <v>19</v>
      </c>
      <c r="W7" s="315">
        <f>CĐT20!AJ26</f>
        <v>0</v>
      </c>
      <c r="X7" s="319">
        <f>CĐT20!AK26</f>
        <v>1</v>
      </c>
      <c r="Y7" s="323">
        <f>CĐT20!AL26</f>
        <v>0</v>
      </c>
    </row>
    <row r="8" spans="2:25" s="303" customFormat="1" ht="21" customHeight="1">
      <c r="B8" s="300">
        <v>3</v>
      </c>
      <c r="C8" s="301" t="s">
        <v>2744</v>
      </c>
      <c r="D8" s="304">
        <v>29</v>
      </c>
      <c r="E8" s="314">
        <f>'CKĐL 19.1'!AJ36</f>
        <v>12</v>
      </c>
      <c r="F8" s="318">
        <f>'CKĐL 19.1'!AK36</f>
        <v>0</v>
      </c>
      <c r="G8" s="322">
        <f>'CKĐL 19.1'!AL36</f>
        <v>0</v>
      </c>
      <c r="H8" s="300">
        <v>18</v>
      </c>
      <c r="I8" s="309" t="s">
        <v>2749</v>
      </c>
      <c r="J8" s="203">
        <v>21</v>
      </c>
      <c r="K8" s="314">
        <f>TKTT19!AJ28</f>
        <v>0</v>
      </c>
      <c r="L8" s="318">
        <f>TKTT19!AK28</f>
        <v>0</v>
      </c>
      <c r="M8" s="322">
        <f>TKTT19!AL28</f>
        <v>2</v>
      </c>
      <c r="N8" s="300">
        <v>3</v>
      </c>
      <c r="O8" s="302" t="s">
        <v>2746</v>
      </c>
      <c r="P8" s="300">
        <v>35</v>
      </c>
      <c r="Q8" s="315">
        <f>'CKĐL 20.1'!AJ42</f>
        <v>17</v>
      </c>
      <c r="R8" s="319">
        <f>'CKĐL 20.1'!AK42</f>
        <v>2</v>
      </c>
      <c r="S8" s="323">
        <f>'CKĐL 20.1'!AL42</f>
        <v>3</v>
      </c>
      <c r="T8" s="300">
        <v>18</v>
      </c>
      <c r="U8" s="302" t="s">
        <v>2764</v>
      </c>
      <c r="V8" s="300">
        <v>33</v>
      </c>
      <c r="W8" s="315">
        <f>'TKĐH 20.1'!AJ40</f>
        <v>19</v>
      </c>
      <c r="X8" s="319">
        <f>'TKĐH 20.1'!AK40</f>
        <v>5</v>
      </c>
      <c r="Y8" s="323">
        <f>'TKĐH 20.1'!AL40</f>
        <v>1</v>
      </c>
    </row>
    <row r="9" spans="2:25" s="303" customFormat="1" ht="21" customHeight="1">
      <c r="B9" s="300">
        <v>4</v>
      </c>
      <c r="C9" s="301" t="s">
        <v>2748</v>
      </c>
      <c r="D9" s="304">
        <v>28</v>
      </c>
      <c r="E9" s="314">
        <f>'CKĐL 19.2'!AJ36</f>
        <v>0</v>
      </c>
      <c r="F9" s="318">
        <f>'CKĐL 19.2'!AK36</f>
        <v>0</v>
      </c>
      <c r="G9" s="322">
        <f>'CKĐL 19.2'!AL36</f>
        <v>0</v>
      </c>
      <c r="H9" s="300">
        <v>19</v>
      </c>
      <c r="I9" s="309" t="s">
        <v>2754</v>
      </c>
      <c r="J9" s="203">
        <v>27</v>
      </c>
      <c r="K9" s="314">
        <f>THUD19.1!AJ34</f>
        <v>4</v>
      </c>
      <c r="L9" s="318">
        <f>THUD19.1!AK34</f>
        <v>1</v>
      </c>
      <c r="M9" s="322">
        <f>THUD19.1!AL34</f>
        <v>3</v>
      </c>
      <c r="N9" s="300">
        <v>4</v>
      </c>
      <c r="O9" s="302" t="s">
        <v>2750</v>
      </c>
      <c r="P9" s="300">
        <v>33</v>
      </c>
      <c r="Q9" s="315">
        <f>CKĐL20.2!AJ40</f>
        <v>18</v>
      </c>
      <c r="R9" s="319">
        <f>CKĐL20.2!AK40</f>
        <v>3</v>
      </c>
      <c r="S9" s="323">
        <f>CKĐL20.2!AL40</f>
        <v>3</v>
      </c>
      <c r="T9" s="300">
        <v>19</v>
      </c>
      <c r="U9" s="302" t="s">
        <v>2767</v>
      </c>
      <c r="V9" s="300">
        <v>27</v>
      </c>
      <c r="W9" s="315">
        <f>'TKĐH 20.2'!AJ34</f>
        <v>0</v>
      </c>
      <c r="X9" s="319">
        <f>'TKĐH 20.2'!AK34</f>
        <v>0</v>
      </c>
      <c r="Y9" s="323">
        <f>'TKĐH 20.2'!AL34</f>
        <v>0</v>
      </c>
    </row>
    <row r="10" spans="2:25" s="303" customFormat="1" ht="21" customHeight="1">
      <c r="B10" s="300">
        <v>5</v>
      </c>
      <c r="C10" s="301" t="s">
        <v>2753</v>
      </c>
      <c r="D10" s="304">
        <v>25</v>
      </c>
      <c r="E10" s="314">
        <f>'CKĐL 19.3'!AJ32</f>
        <v>4</v>
      </c>
      <c r="F10" s="318">
        <f>'CKĐL 19.3'!AK32</f>
        <v>0</v>
      </c>
      <c r="G10" s="322">
        <f>'CKĐL 19.3'!AL32</f>
        <v>0</v>
      </c>
      <c r="H10" s="300">
        <v>20</v>
      </c>
      <c r="I10" s="309" t="s">
        <v>2758</v>
      </c>
      <c r="J10" s="311">
        <v>25</v>
      </c>
      <c r="K10" s="314">
        <f>THUD19.2!AJ32</f>
        <v>5</v>
      </c>
      <c r="L10" s="318">
        <f>THUD19.2!AK32</f>
        <v>1</v>
      </c>
      <c r="M10" s="322">
        <f>THUD19.2!AL32</f>
        <v>0</v>
      </c>
      <c r="N10" s="300">
        <v>5</v>
      </c>
      <c r="O10" s="302" t="s">
        <v>2755</v>
      </c>
      <c r="P10" s="300">
        <v>28</v>
      </c>
      <c r="Q10" s="315">
        <f>'CKĐL 20.3'!AJ35</f>
        <v>0</v>
      </c>
      <c r="R10" s="319">
        <f>'CKĐL 20.3'!AK35</f>
        <v>11</v>
      </c>
      <c r="S10" s="323">
        <f>'CKĐL 20.3'!AL35</f>
        <v>0</v>
      </c>
      <c r="T10" s="300">
        <v>20</v>
      </c>
      <c r="U10" s="302" t="s">
        <v>2771</v>
      </c>
      <c r="V10" s="300">
        <v>30</v>
      </c>
      <c r="W10" s="317">
        <f>TKĐH20.3!AJ37</f>
        <v>4</v>
      </c>
      <c r="X10" s="321">
        <f>TKĐH20.3!AK37</f>
        <v>0</v>
      </c>
      <c r="Y10" s="325">
        <f>TKĐH20.3!AL37</f>
        <v>2</v>
      </c>
    </row>
    <row r="11" spans="2:25" s="303" customFormat="1" ht="21" customHeight="1">
      <c r="B11" s="300">
        <v>6</v>
      </c>
      <c r="C11" s="301" t="s">
        <v>2757</v>
      </c>
      <c r="D11" s="304">
        <v>23</v>
      </c>
      <c r="E11" s="314">
        <f>'CKĐL 19.4'!AJ30</f>
        <v>3</v>
      </c>
      <c r="F11" s="318">
        <f>'CKĐL 19.4'!AK30</f>
        <v>0</v>
      </c>
      <c r="G11" s="322">
        <f>'CKĐL 19.4'!AL30</f>
        <v>3</v>
      </c>
      <c r="H11" s="300">
        <v>21</v>
      </c>
      <c r="I11" s="309" t="s">
        <v>2762</v>
      </c>
      <c r="J11" s="203">
        <v>27</v>
      </c>
      <c r="K11" s="315">
        <f>THUD19.3!AJ34</f>
        <v>11</v>
      </c>
      <c r="L11" s="319">
        <f>THUD19.3!AK34</f>
        <v>0</v>
      </c>
      <c r="M11" s="323">
        <f>THUD19.3!AL34</f>
        <v>6</v>
      </c>
      <c r="N11" s="300">
        <v>6</v>
      </c>
      <c r="O11" s="302" t="s">
        <v>2759</v>
      </c>
      <c r="P11" s="300">
        <v>34</v>
      </c>
      <c r="Q11" s="315">
        <f>'CKĐL 20.4'!AJ41</f>
        <v>9</v>
      </c>
      <c r="R11" s="319">
        <f>'CKĐL 20.4'!AK41</f>
        <v>4</v>
      </c>
      <c r="S11" s="323">
        <f>'CKĐL 20.4'!AL41</f>
        <v>2</v>
      </c>
      <c r="T11" s="300">
        <v>21</v>
      </c>
      <c r="U11" s="302" t="s">
        <v>2775</v>
      </c>
      <c r="V11" s="300">
        <v>26</v>
      </c>
      <c r="W11" s="317">
        <f>'ĐCN 20.1'!AJ33</f>
        <v>13</v>
      </c>
      <c r="X11" s="321">
        <f>'ĐCN 20.1'!AK33</f>
        <v>0</v>
      </c>
      <c r="Y11" s="325">
        <f>'ĐCN 20.1'!AL33</f>
        <v>2</v>
      </c>
    </row>
    <row r="12" spans="2:25" s="303" customFormat="1" ht="21" customHeight="1">
      <c r="B12" s="300">
        <v>7</v>
      </c>
      <c r="C12" s="301" t="s">
        <v>2761</v>
      </c>
      <c r="D12" s="304">
        <v>24</v>
      </c>
      <c r="E12" s="314">
        <f>KTDN19.1!AJ32</f>
        <v>0</v>
      </c>
      <c r="F12" s="318">
        <f>KTDN19.1!AK32</f>
        <v>6</v>
      </c>
      <c r="G12" s="322">
        <f>KTDN19.1!AL32</f>
        <v>0</v>
      </c>
      <c r="H12" s="300">
        <v>22</v>
      </c>
      <c r="I12" s="309" t="s">
        <v>2769</v>
      </c>
      <c r="J12" s="203">
        <v>17</v>
      </c>
      <c r="K12" s="314">
        <f>CĐT19!AJ24</f>
        <v>1</v>
      </c>
      <c r="L12" s="318">
        <f>CĐT19!AK24</f>
        <v>0</v>
      </c>
      <c r="M12" s="322">
        <f>CĐT19!AL24</f>
        <v>0</v>
      </c>
      <c r="N12" s="300">
        <v>7</v>
      </c>
      <c r="O12" s="302" t="s">
        <v>2763</v>
      </c>
      <c r="P12" s="300">
        <v>36</v>
      </c>
      <c r="Q12" s="315">
        <f>BHST20.1!AJ43</f>
        <v>9</v>
      </c>
      <c r="R12" s="319">
        <f>BHST20.1!AK43</f>
        <v>0</v>
      </c>
      <c r="S12" s="323">
        <f>BHST20.1!AL43</f>
        <v>2</v>
      </c>
      <c r="T12" s="300">
        <v>22</v>
      </c>
      <c r="U12" s="302" t="s">
        <v>2779</v>
      </c>
      <c r="V12" s="300">
        <v>24</v>
      </c>
      <c r="W12" s="317">
        <f>'ĐCN 20.2'!AJ31</f>
        <v>4</v>
      </c>
      <c r="X12" s="321">
        <f>'ĐCN 20.2'!AK31</f>
        <v>3</v>
      </c>
      <c r="Y12" s="325">
        <f>'ĐCN 20.2'!AL31</f>
        <v>0</v>
      </c>
    </row>
    <row r="13" spans="2:25" s="303" customFormat="1" ht="21" customHeight="1">
      <c r="B13" s="300">
        <v>8</v>
      </c>
      <c r="C13" s="301" t="s">
        <v>2765</v>
      </c>
      <c r="D13" s="304">
        <v>22</v>
      </c>
      <c r="E13" s="314">
        <f>KTDN19.2!AJ29</f>
        <v>0</v>
      </c>
      <c r="F13" s="318">
        <f>KTDN19.2!AK29</f>
        <v>8</v>
      </c>
      <c r="G13" s="322">
        <f>KTDN19.1!AL32</f>
        <v>0</v>
      </c>
      <c r="H13" s="300">
        <v>23</v>
      </c>
      <c r="I13" s="309" t="s">
        <v>2773</v>
      </c>
      <c r="J13" s="203">
        <v>27</v>
      </c>
      <c r="K13" s="314">
        <f>TQW19.1!AJ34</f>
        <v>7</v>
      </c>
      <c r="L13" s="318">
        <f>TQW19.1!AK34</f>
        <v>1</v>
      </c>
      <c r="M13" s="322">
        <f>TQW19.1!AL34</f>
        <v>1</v>
      </c>
      <c r="N13" s="300">
        <v>8</v>
      </c>
      <c r="O13" s="302" t="s">
        <v>2766</v>
      </c>
      <c r="P13" s="300">
        <v>39</v>
      </c>
      <c r="Q13" s="315">
        <f>BHST20.2!AJ46</f>
        <v>7</v>
      </c>
      <c r="R13" s="319">
        <f>BHST20.2!AK46</f>
        <v>0</v>
      </c>
      <c r="S13" s="323">
        <f>BHST20.2!AL46</f>
        <v>0</v>
      </c>
      <c r="T13" s="300">
        <v>23</v>
      </c>
      <c r="U13" s="302" t="s">
        <v>2783</v>
      </c>
      <c r="V13" s="300">
        <v>20</v>
      </c>
      <c r="W13" s="317">
        <f>TKTT20!AJ27</f>
        <v>1</v>
      </c>
      <c r="X13" s="321">
        <f>TKTT20!AK27</f>
        <v>1</v>
      </c>
      <c r="Y13" s="325">
        <f>TKTT20!AL27</f>
        <v>0</v>
      </c>
    </row>
    <row r="14" spans="2:25" s="303" customFormat="1" ht="21" customHeight="1">
      <c r="B14" s="300">
        <v>9</v>
      </c>
      <c r="C14" s="301" t="s">
        <v>2768</v>
      </c>
      <c r="D14" s="304">
        <v>25</v>
      </c>
      <c r="E14" s="314">
        <f>LGT19.1!AJ32</f>
        <v>11</v>
      </c>
      <c r="F14" s="318">
        <f>LGT19.1!AK32</f>
        <v>1</v>
      </c>
      <c r="G14" s="322">
        <f>LGT19.1!AL32</f>
        <v>2</v>
      </c>
      <c r="H14" s="300">
        <v>24</v>
      </c>
      <c r="I14" s="309" t="s">
        <v>2777</v>
      </c>
      <c r="J14" s="203">
        <v>22</v>
      </c>
      <c r="K14" s="314">
        <f>TQW19.2!AJ29</f>
        <v>12</v>
      </c>
      <c r="L14" s="318">
        <f>TQW19.2!AK29</f>
        <v>0</v>
      </c>
      <c r="M14" s="322">
        <f>TQW19.2!AL29</f>
        <v>0</v>
      </c>
      <c r="N14" s="300">
        <v>9</v>
      </c>
      <c r="O14" s="302" t="s">
        <v>2770</v>
      </c>
      <c r="P14" s="300">
        <v>24</v>
      </c>
      <c r="Q14" s="315">
        <f>KTDN20.1!AJ31</f>
        <v>4</v>
      </c>
      <c r="R14" s="319">
        <f>KTDN20.1!AK31</f>
        <v>0</v>
      </c>
      <c r="S14" s="323">
        <f>KTDN20.1!AL31</f>
        <v>1</v>
      </c>
      <c r="T14" s="300">
        <v>24</v>
      </c>
      <c r="U14" s="302" t="s">
        <v>2786</v>
      </c>
      <c r="V14" s="300">
        <v>33</v>
      </c>
      <c r="W14" s="317">
        <f>TBN20.1!AJ40</f>
        <v>2</v>
      </c>
      <c r="X14" s="321">
        <f>TBN20.1!AK40</f>
        <v>1</v>
      </c>
      <c r="Y14" s="325">
        <f>TBN20.1!AL40</f>
        <v>0</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3</v>
      </c>
      <c r="L15" s="318">
        <f>'ĐTCN 19'!AK17</f>
        <v>0</v>
      </c>
      <c r="M15" s="322">
        <f>'ĐTCN 19'!AL17</f>
        <v>1</v>
      </c>
      <c r="N15" s="300">
        <v>10</v>
      </c>
      <c r="O15" s="302" t="s">
        <v>2774</v>
      </c>
      <c r="P15" s="300">
        <v>24</v>
      </c>
      <c r="Q15" s="315">
        <f>KTDN20.2!AJ31</f>
        <v>0</v>
      </c>
      <c r="R15" s="319">
        <f>KTDN20.2!AK31</f>
        <v>3</v>
      </c>
      <c r="S15" s="323">
        <f>KTDN20.2!AL31</f>
        <v>0</v>
      </c>
      <c r="T15" s="300">
        <v>25</v>
      </c>
      <c r="U15" s="302" t="s">
        <v>2789</v>
      </c>
      <c r="V15" s="300">
        <v>33</v>
      </c>
      <c r="W15" s="317">
        <f>TBN20.2!AJ40</f>
        <v>10</v>
      </c>
      <c r="X15" s="321">
        <f>TBN20.2!AK40</f>
        <v>5</v>
      </c>
      <c r="Y15" s="325">
        <f>TBN20.2!AL40</f>
        <v>8</v>
      </c>
    </row>
    <row r="16" spans="2:25" s="303" customFormat="1" ht="21" customHeight="1">
      <c r="B16" s="300">
        <v>11</v>
      </c>
      <c r="C16" s="301" t="s">
        <v>2776</v>
      </c>
      <c r="D16" s="304">
        <v>18</v>
      </c>
      <c r="E16" s="314">
        <f>TCNH19!AJ25</f>
        <v>2</v>
      </c>
      <c r="F16" s="318">
        <f>TCNH19!AK25</f>
        <v>6</v>
      </c>
      <c r="G16" s="322">
        <f>TCNH19!AL25</f>
        <v>0</v>
      </c>
      <c r="H16" s="300">
        <v>26</v>
      </c>
      <c r="I16" s="309" t="s">
        <v>2785</v>
      </c>
      <c r="J16" s="203">
        <v>25</v>
      </c>
      <c r="K16" s="314">
        <f>PCMT19!AJ32</f>
        <v>4</v>
      </c>
      <c r="L16" s="318">
        <f>PCMT19!AK32</f>
        <v>2</v>
      </c>
      <c r="M16" s="322">
        <f>PCMT19!AL32</f>
        <v>0</v>
      </c>
      <c r="N16" s="300">
        <v>11</v>
      </c>
      <c r="O16" s="302" t="s">
        <v>2778</v>
      </c>
      <c r="P16" s="300">
        <v>26</v>
      </c>
      <c r="Q16" s="315">
        <f>TCNH20!AJ33</f>
        <v>0</v>
      </c>
      <c r="R16" s="319">
        <f>TCNH20!AK33</f>
        <v>0</v>
      </c>
      <c r="S16" s="323">
        <f>TCNH20!AL33</f>
        <v>0</v>
      </c>
      <c r="T16" s="300">
        <v>26</v>
      </c>
      <c r="U16" s="302" t="s">
        <v>2739</v>
      </c>
      <c r="V16" s="300">
        <v>36</v>
      </c>
      <c r="W16" s="317">
        <f>TBN20.3!AJ44</f>
        <v>6</v>
      </c>
      <c r="X16" s="321">
        <f>TBN20.3!AK44</f>
        <v>0</v>
      </c>
      <c r="Y16" s="325">
        <f>TBN20.3!AL44</f>
        <v>0</v>
      </c>
    </row>
    <row r="17" spans="2:25" s="303" customFormat="1" ht="21" customHeight="1">
      <c r="B17" s="300">
        <v>12</v>
      </c>
      <c r="C17" s="301" t="s">
        <v>2780</v>
      </c>
      <c r="D17" s="304">
        <v>26</v>
      </c>
      <c r="E17" s="314">
        <f>BHST19!AJ33</f>
        <v>2</v>
      </c>
      <c r="F17" s="318">
        <f>BHST19!AK33</f>
        <v>1</v>
      </c>
      <c r="G17" s="322">
        <f>BHST19!AL33</f>
        <v>3</v>
      </c>
      <c r="H17" s="371"/>
      <c r="I17" s="372"/>
      <c r="J17" s="372"/>
      <c r="K17" s="372"/>
      <c r="L17" s="372"/>
      <c r="M17" s="373"/>
      <c r="N17" s="300">
        <v>12</v>
      </c>
      <c r="O17" s="302" t="s">
        <v>2782</v>
      </c>
      <c r="P17" s="300">
        <v>39</v>
      </c>
      <c r="Q17" s="315">
        <f>'LGT20'!AJ46</f>
        <v>0</v>
      </c>
      <c r="R17" s="319">
        <f>'LGT20'!AK46</f>
        <v>9</v>
      </c>
      <c r="S17" s="323">
        <f>'LGT20'!AL46</f>
        <v>6</v>
      </c>
      <c r="T17" s="300">
        <v>27</v>
      </c>
      <c r="U17" s="302" t="s">
        <v>2743</v>
      </c>
      <c r="V17" s="300">
        <v>25</v>
      </c>
      <c r="W17" s="317">
        <f>CSSD20.1!AJ32</f>
        <v>3</v>
      </c>
      <c r="X17" s="321">
        <f>CSSD20.1!AK32</f>
        <v>3</v>
      </c>
      <c r="Y17" s="325">
        <f>CSSD20.1!AL32</f>
        <v>3</v>
      </c>
    </row>
    <row r="18" spans="2:25" s="303" customFormat="1" ht="21" customHeight="1">
      <c r="B18" s="300">
        <v>13</v>
      </c>
      <c r="C18" s="301" t="s">
        <v>2784</v>
      </c>
      <c r="D18" s="304">
        <v>19</v>
      </c>
      <c r="E18" s="314">
        <f>XNK19.1!AJ26</f>
        <v>4</v>
      </c>
      <c r="F18" s="318">
        <f>XNK19.1!AK26</f>
        <v>11</v>
      </c>
      <c r="G18" s="322">
        <f>XNK19.1!AL26</f>
        <v>0</v>
      </c>
      <c r="H18" s="374"/>
      <c r="I18" s="375"/>
      <c r="J18" s="375"/>
      <c r="K18" s="375"/>
      <c r="L18" s="375"/>
      <c r="M18" s="376"/>
      <c r="N18" s="300">
        <v>13</v>
      </c>
      <c r="O18" s="302" t="s">
        <v>2788</v>
      </c>
      <c r="P18" s="300">
        <v>36</v>
      </c>
      <c r="Q18" s="315">
        <f>'THUD 20.2'!AJ43</f>
        <v>4</v>
      </c>
      <c r="R18" s="319">
        <f>'THUD 20.2'!AK43</f>
        <v>5</v>
      </c>
      <c r="S18" s="323">
        <f>'THUD 20.2'!AL43</f>
        <v>0</v>
      </c>
      <c r="T18" s="300">
        <v>28</v>
      </c>
      <c r="U18" s="302" t="s">
        <v>2747</v>
      </c>
      <c r="V18" s="300">
        <v>29</v>
      </c>
      <c r="W18" s="317">
        <f>CSSD20.2!AJ36</f>
        <v>1</v>
      </c>
      <c r="X18" s="321">
        <f>CSSD20.2!AK36</f>
        <v>3</v>
      </c>
      <c r="Y18" s="325">
        <f>CSSD20.2!AL36</f>
        <v>0</v>
      </c>
    </row>
    <row r="19" spans="2:25" s="303" customFormat="1" ht="21" customHeight="1">
      <c r="B19" s="300">
        <v>14</v>
      </c>
      <c r="C19" s="301" t="s">
        <v>2787</v>
      </c>
      <c r="D19" s="304">
        <v>19</v>
      </c>
      <c r="E19" s="314">
        <f>XNK19.2!AJ26</f>
        <v>0</v>
      </c>
      <c r="F19" s="318">
        <f>XNK19.2!AK26</f>
        <v>14</v>
      </c>
      <c r="G19" s="322">
        <f>XNK19.2!AL26</f>
        <v>0</v>
      </c>
      <c r="H19" s="374"/>
      <c r="I19" s="375"/>
      <c r="J19" s="375"/>
      <c r="K19" s="375"/>
      <c r="L19" s="375"/>
      <c r="M19" s="376"/>
      <c r="N19" s="300">
        <v>14</v>
      </c>
      <c r="O19" s="302" t="s">
        <v>2738</v>
      </c>
      <c r="P19" s="300">
        <v>37</v>
      </c>
      <c r="Q19" s="315">
        <f>THUD20.3!AJ44</f>
        <v>6</v>
      </c>
      <c r="R19" s="319">
        <f>THUD20.3!AK44</f>
        <v>6</v>
      </c>
      <c r="S19" s="323">
        <f>THUD20.3!AL44</f>
        <v>4</v>
      </c>
      <c r="T19" s="300">
        <v>29</v>
      </c>
      <c r="U19" s="302" t="s">
        <v>2752</v>
      </c>
      <c r="V19" s="300">
        <v>26</v>
      </c>
      <c r="W19" s="317">
        <f>CSSD20.3!AJ37</f>
        <v>0</v>
      </c>
      <c r="X19" s="321">
        <f>CSSD20.3!AK37</f>
        <v>0</v>
      </c>
      <c r="Y19" s="325">
        <f>CSSD20.3!AL37</f>
        <v>0</v>
      </c>
    </row>
    <row r="20" spans="2:25" s="303" customFormat="1" ht="21" customHeight="1">
      <c r="B20" s="300">
        <v>15</v>
      </c>
      <c r="C20" s="309" t="s">
        <v>2736</v>
      </c>
      <c r="D20" s="203">
        <v>35</v>
      </c>
      <c r="E20" s="314">
        <f>TBN19.1!AJ42</f>
        <v>0</v>
      </c>
      <c r="F20" s="318">
        <f>TBN19.1!AK42</f>
        <v>2</v>
      </c>
      <c r="G20" s="322">
        <f>TBN19.1!AL42</f>
        <v>1</v>
      </c>
      <c r="H20" s="377"/>
      <c r="I20" s="378"/>
      <c r="J20" s="378"/>
      <c r="K20" s="378"/>
      <c r="L20" s="378"/>
      <c r="M20" s="379"/>
      <c r="N20" s="300">
        <v>15</v>
      </c>
      <c r="O20" s="302" t="s">
        <v>2751</v>
      </c>
      <c r="P20" s="300">
        <v>23</v>
      </c>
      <c r="Q20" s="316">
        <f>PCMT20!AJ30</f>
        <v>17</v>
      </c>
      <c r="R20" s="320">
        <f>PCMT20!AK30</f>
        <v>0</v>
      </c>
      <c r="S20" s="324">
        <f>PCMT20!AL30</f>
        <v>1</v>
      </c>
      <c r="T20" s="381"/>
      <c r="U20" s="382"/>
      <c r="V20" s="382"/>
      <c r="W20" s="382"/>
      <c r="X20" s="382"/>
      <c r="Y20" s="383"/>
    </row>
    <row r="21" spans="2:25" s="305" customFormat="1" ht="19.5">
      <c r="B21" s="380" t="s">
        <v>2793</v>
      </c>
      <c r="C21" s="380"/>
      <c r="D21" s="380"/>
      <c r="E21" s="380"/>
      <c r="F21" s="380"/>
      <c r="G21" s="380"/>
      <c r="H21" s="380" t="s">
        <v>2794</v>
      </c>
      <c r="I21" s="380"/>
      <c r="J21" s="380"/>
      <c r="K21" s="380"/>
      <c r="L21" s="380"/>
      <c r="M21" s="380"/>
      <c r="N21" s="380" t="s">
        <v>2795</v>
      </c>
      <c r="O21" s="380"/>
      <c r="P21" s="380"/>
      <c r="Q21" s="380"/>
      <c r="R21" s="380"/>
      <c r="S21" s="380"/>
      <c r="T21" s="380" t="s">
        <v>2796</v>
      </c>
      <c r="U21" s="380"/>
      <c r="V21" s="380"/>
      <c r="W21" s="380"/>
      <c r="X21" s="380"/>
      <c r="Y21" s="380"/>
    </row>
    <row r="22" spans="2:25" s="328" customFormat="1" ht="23.25">
      <c r="B22" s="396" t="str">
        <f>"Tổng HS vắng không phép "&amp;SUM(E6:E11)+SUM(Q6:Q11)</f>
        <v>Tổng HS vắng không phép 83</v>
      </c>
      <c r="C22" s="397"/>
      <c r="D22" s="397"/>
      <c r="E22" s="397"/>
      <c r="F22" s="397"/>
      <c r="G22" s="398"/>
      <c r="H22" s="396" t="str">
        <f>"Tổng HS vắng không phép " &amp;SUM(E12:E19)+SUM(Q12:Q17)</f>
        <v>Tổng HS vắng không phép 39</v>
      </c>
      <c r="I22" s="397"/>
      <c r="J22" s="397"/>
      <c r="K22" s="397"/>
      <c r="L22" s="397"/>
      <c r="M22" s="398"/>
      <c r="N22" s="396" t="str">
        <f>"Tổng HS vắng không phép "&amp; SUM(K9:K16)+SUM(Q18:Q20)+SUM(W6:W10)</f>
        <v>Tổng HS vắng không phép 105</v>
      </c>
      <c r="O22" s="397"/>
      <c r="P22" s="397"/>
      <c r="Q22" s="397"/>
      <c r="R22" s="397"/>
      <c r="S22" s="398"/>
      <c r="T22" s="384" t="str">
        <f>"Tổng HS vắng không phép "&amp;SUM(K6:K8)+SUM(W11:W19)+E20</f>
        <v>Tổng HS vắng không phép 57</v>
      </c>
      <c r="U22" s="384"/>
      <c r="V22" s="384"/>
      <c r="W22" s="384"/>
      <c r="X22" s="384"/>
      <c r="Y22" s="384"/>
    </row>
    <row r="23" spans="2:25" ht="19.5">
      <c r="B23" s="399" t="str">
        <f>"Tổng HS vắng có phép "&amp;SUM(F6:F11)+SUM(R6:R11)</f>
        <v>Tổng HS vắng có phép 28</v>
      </c>
      <c r="C23" s="400"/>
      <c r="D23" s="400"/>
      <c r="E23" s="400"/>
      <c r="F23" s="400"/>
      <c r="G23" s="401"/>
      <c r="H23" s="399" t="str">
        <f>"Tổng HS vắng có phép " &amp;SUM(F13:F19)+SUM(R12:R17)</f>
        <v>Tổng HS vắng có phép 53</v>
      </c>
      <c r="I23" s="400"/>
      <c r="J23" s="400"/>
      <c r="K23" s="400"/>
      <c r="L23" s="400"/>
      <c r="M23" s="401"/>
      <c r="N23" s="399" t="str">
        <f>"Tổng HS vắng có phép "&amp; SUM(L9:L16)+SUM(R18:R20)+SUM(X6:X10)</f>
        <v>Tổng HS vắng có phép 26</v>
      </c>
      <c r="O23" s="400"/>
      <c r="P23" s="400"/>
      <c r="Q23" s="400"/>
      <c r="R23" s="400"/>
      <c r="S23" s="401"/>
      <c r="T23" s="385" t="str">
        <f>"Tổng HS vắng có phép "&amp;SUM(L6:L8)+SUM(X11:X19)+F20</f>
        <v>Tổng HS vắng có phép 24</v>
      </c>
      <c r="U23" s="385"/>
      <c r="V23" s="385"/>
      <c r="W23" s="385"/>
      <c r="X23" s="385"/>
      <c r="Y23" s="385"/>
    </row>
    <row r="24" spans="2:25" ht="19.5">
      <c r="B24" s="387" t="str">
        <f>"Tổng HS đi học trễ "&amp;SUM(G6:G11)+SUM(S6:S11)</f>
        <v>Tổng HS đi học trễ 14</v>
      </c>
      <c r="C24" s="388"/>
      <c r="D24" s="388"/>
      <c r="E24" s="388"/>
      <c r="F24" s="388"/>
      <c r="G24" s="389"/>
      <c r="H24" s="387" t="str">
        <f>"Tổng HS đi học trễ " &amp;SUM(G12:G19)+SUM(S12:S17)</f>
        <v>Tổng HS đi học trễ 14</v>
      </c>
      <c r="I24" s="388"/>
      <c r="J24" s="388"/>
      <c r="K24" s="388"/>
      <c r="L24" s="388"/>
      <c r="M24" s="389"/>
      <c r="N24" s="387" t="str">
        <f>"Tổng HS đi học trễ "&amp; SUM(L9:L16)+SUM(S18:S20)+SUM(Y6:Y10)</f>
        <v>Tổng HS đi học trễ 15</v>
      </c>
      <c r="O24" s="388"/>
      <c r="P24" s="388"/>
      <c r="Q24" s="388"/>
      <c r="R24" s="388"/>
      <c r="S24" s="389"/>
      <c r="T24" s="386" t="str">
        <f>"Tổng HS đi học trễ "&amp;SUM(M6:M8)+SUM(X11:Y19)+G20</f>
        <v>Tổng HS đi học trễ 42</v>
      </c>
      <c r="U24" s="386"/>
      <c r="V24" s="386"/>
      <c r="W24" s="386"/>
      <c r="X24" s="386"/>
      <c r="Y24" s="386"/>
    </row>
    <row r="25" spans="2:25" ht="25.5" customHeight="1">
      <c r="B25" s="368" t="str">
        <f>"Tổng số buổi học sinh vắng học không phép trong tháng 01: " &amp;SUM(E6:E20)+SUM(K6:K16)+SUM(Q6:Q20)+SUM(W6:W19)</f>
        <v>Tổng số buổi học sinh vắng học không phép trong tháng 01: 284</v>
      </c>
      <c r="C25" s="369"/>
      <c r="D25" s="369"/>
      <c r="E25" s="369"/>
      <c r="F25" s="369"/>
      <c r="G25" s="369"/>
      <c r="H25" s="369"/>
      <c r="I25" s="369"/>
      <c r="J25" s="369"/>
      <c r="K25" s="369"/>
      <c r="L25" s="369"/>
      <c r="M25" s="369"/>
      <c r="N25" s="369"/>
      <c r="O25" s="369"/>
      <c r="P25" s="369"/>
      <c r="Q25" s="369"/>
      <c r="R25" s="369"/>
      <c r="S25" s="369"/>
      <c r="T25" s="369"/>
      <c r="U25" s="369"/>
      <c r="V25" s="369"/>
      <c r="W25" s="369"/>
      <c r="X25" s="369"/>
      <c r="Y25" s="370"/>
    </row>
    <row r="26" spans="2:25" ht="20.25">
      <c r="B26" s="363" t="str">
        <f>"Tổng số buổi học sinh vắng học có phép trong tháng 01: " &amp;SUM(F6:F20)+SUM(L6:L16)+SUM(R6:R20)+SUM(X6:X19)</f>
        <v>Tổng số buổi học sinh vắng học có phép trong tháng 01: 137</v>
      </c>
      <c r="C26" s="364"/>
      <c r="D26" s="364"/>
      <c r="E26" s="364"/>
      <c r="F26" s="364"/>
      <c r="G26" s="364"/>
      <c r="H26" s="364"/>
      <c r="I26" s="364"/>
      <c r="J26" s="364"/>
      <c r="K26" s="364"/>
      <c r="L26" s="364"/>
      <c r="M26" s="364"/>
      <c r="N26" s="364"/>
      <c r="O26" s="364"/>
      <c r="P26" s="364"/>
      <c r="Q26" s="364"/>
      <c r="R26" s="364"/>
      <c r="S26" s="364"/>
      <c r="T26" s="350"/>
      <c r="U26" s="350"/>
      <c r="V26" s="350"/>
      <c r="W26" s="350"/>
      <c r="X26" s="350"/>
      <c r="Y26" s="351"/>
    </row>
    <row r="27" spans="2:25" ht="20.25">
      <c r="B27" s="360" t="str">
        <f>"Tổng số buổi học sinh đi học trễ trong tháng 01: " &amp;SUM(G6:G20)+SUM(M6:M16)+SUM(S6:S20)+SUM(Y6:Y19)</f>
        <v>Tổng số buổi học sinh đi học trễ trong tháng 01: 75</v>
      </c>
      <c r="C27" s="361"/>
      <c r="D27" s="361"/>
      <c r="E27" s="361"/>
      <c r="F27" s="361"/>
      <c r="G27" s="361"/>
      <c r="H27" s="361"/>
      <c r="I27" s="361"/>
      <c r="J27" s="361"/>
      <c r="K27" s="361"/>
      <c r="L27" s="361"/>
      <c r="M27" s="361"/>
      <c r="N27" s="361"/>
      <c r="O27" s="361"/>
      <c r="P27" s="361"/>
      <c r="Q27" s="361"/>
      <c r="R27" s="361"/>
      <c r="S27" s="361"/>
      <c r="T27" s="361"/>
      <c r="U27" s="361"/>
      <c r="V27" s="361"/>
      <c r="W27" s="361"/>
      <c r="X27" s="361"/>
      <c r="Y27" s="362"/>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41"/>
  <sheetViews>
    <sheetView topLeftCell="A21" zoomScaleNormal="100" workbookViewId="0">
      <selection activeCell="O32" sqref="O32"/>
    </sheetView>
  </sheetViews>
  <sheetFormatPr defaultRowHeight="15.75"/>
  <cols>
    <col min="1" max="1" width="6" bestFit="1" customWidth="1"/>
    <col min="2" max="2" width="18.5" bestFit="1" customWidth="1"/>
    <col min="3" max="3" width="23.6640625" customWidth="1"/>
    <col min="4" max="4" width="8.5" customWidth="1"/>
    <col min="5" max="35" width="4" customWidth="1"/>
    <col min="36" max="38" width="7.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22.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0</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row>
    <row r="16" spans="1:38" s="1" customFormat="1" ht="21" customHeight="1">
      <c r="A16" s="5">
        <v>10</v>
      </c>
      <c r="B16" s="73" t="s">
        <v>861</v>
      </c>
      <c r="C16" s="74" t="s">
        <v>862</v>
      </c>
      <c r="D16" s="75" t="s">
        <v>114</v>
      </c>
      <c r="E16" s="110"/>
      <c r="F16" s="110"/>
      <c r="G16" s="110"/>
      <c r="H16" s="110"/>
      <c r="I16" s="110" t="s">
        <v>6</v>
      </c>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row>
    <row r="17" spans="1:41" s="1" customFormat="1" ht="21" customHeight="1">
      <c r="A17" s="5">
        <v>11</v>
      </c>
      <c r="B17" s="73">
        <v>2010120038</v>
      </c>
      <c r="C17" s="74" t="s">
        <v>886</v>
      </c>
      <c r="D17" s="75" t="s">
        <v>887</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0</v>
      </c>
    </row>
    <row r="18" spans="1:41" s="1" customFormat="1" ht="21" customHeight="1">
      <c r="A18" s="5">
        <v>12</v>
      </c>
      <c r="B18" s="73" t="s">
        <v>863</v>
      </c>
      <c r="C18" s="74" t="s">
        <v>864</v>
      </c>
      <c r="D18" s="75" t="s">
        <v>94</v>
      </c>
      <c r="E18" s="110"/>
      <c r="F18" s="110"/>
      <c r="G18" s="110"/>
      <c r="H18" s="110"/>
      <c r="I18" s="110" t="s">
        <v>6</v>
      </c>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1</v>
      </c>
    </row>
    <row r="20" spans="1:41" s="1" customFormat="1" ht="21" customHeight="1">
      <c r="A20" s="5">
        <v>14</v>
      </c>
      <c r="B20" s="73" t="s">
        <v>663</v>
      </c>
      <c r="C20" s="74" t="s">
        <v>664</v>
      </c>
      <c r="D20" s="75" t="s">
        <v>52</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1</v>
      </c>
    </row>
    <row r="25" spans="1:41" s="1" customFormat="1" ht="21" customHeight="1">
      <c r="A25" s="5">
        <v>19</v>
      </c>
      <c r="B25" s="73" t="s">
        <v>678</v>
      </c>
      <c r="C25" s="74" t="s">
        <v>670</v>
      </c>
      <c r="D25" s="75" t="s">
        <v>281</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75" customHeight="1">
      <c r="A29" s="5">
        <v>23</v>
      </c>
      <c r="B29" s="73" t="s">
        <v>691</v>
      </c>
      <c r="C29" s="74" t="s">
        <v>692</v>
      </c>
      <c r="D29" s="75" t="s">
        <v>693</v>
      </c>
      <c r="E29" s="105"/>
      <c r="F29" s="100"/>
      <c r="G29" s="99"/>
      <c r="H29" s="99"/>
      <c r="I29" s="100"/>
      <c r="J29" s="99"/>
      <c r="K29" s="100"/>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100"/>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0</v>
      </c>
    </row>
    <row r="31" spans="1:41" s="1" customFormat="1" ht="21" customHeight="1">
      <c r="A31" s="5">
        <v>25</v>
      </c>
      <c r="B31" s="73">
        <v>2010120036</v>
      </c>
      <c r="C31" s="74" t="s">
        <v>884</v>
      </c>
      <c r="D31" s="75" t="s">
        <v>885</v>
      </c>
      <c r="E31" s="94"/>
      <c r="F31" s="95"/>
      <c r="G31" s="96"/>
      <c r="H31" s="96"/>
      <c r="I31" s="95"/>
      <c r="J31" s="96"/>
      <c r="K31" s="95"/>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5"/>
      <c r="L32" s="96"/>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0</v>
      </c>
    </row>
    <row r="33" spans="1:40" s="1" customFormat="1" ht="21" customHeight="1">
      <c r="A33" s="5">
        <v>27</v>
      </c>
      <c r="B33" s="73" t="s">
        <v>701</v>
      </c>
      <c r="C33" s="74" t="s">
        <v>702</v>
      </c>
      <c r="D33" s="75" t="s">
        <v>455</v>
      </c>
      <c r="E33" s="105"/>
      <c r="F33" s="100"/>
      <c r="G33" s="99"/>
      <c r="H33" s="99"/>
      <c r="I33" s="100"/>
      <c r="J33" s="99"/>
      <c r="K33" s="100"/>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100"/>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0</v>
      </c>
    </row>
    <row r="35" spans="1:40" ht="21" customHeight="1">
      <c r="A35" s="5">
        <v>29</v>
      </c>
      <c r="B35" s="73" t="s">
        <v>704</v>
      </c>
      <c r="C35" s="74" t="s">
        <v>705</v>
      </c>
      <c r="D35" s="75" t="s">
        <v>68</v>
      </c>
      <c r="E35" s="105"/>
      <c r="F35" s="100"/>
      <c r="G35" s="99"/>
      <c r="H35" s="99"/>
      <c r="I35" s="100"/>
      <c r="J35" s="99"/>
      <c r="K35" s="100"/>
      <c r="L35" s="99"/>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0</v>
      </c>
    </row>
    <row r="36" spans="1:40" ht="21" customHeight="1">
      <c r="A36" s="5">
        <v>30</v>
      </c>
      <c r="B36" s="73" t="s">
        <v>708</v>
      </c>
      <c r="C36" s="74" t="s">
        <v>709</v>
      </c>
      <c r="D36" s="75" t="s">
        <v>89</v>
      </c>
      <c r="E36" s="94"/>
      <c r="F36" s="95"/>
      <c r="G36" s="96"/>
      <c r="H36" s="96"/>
      <c r="I36" s="95" t="s">
        <v>6</v>
      </c>
      <c r="J36" s="96"/>
      <c r="K36" s="95"/>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36">
        <f t="shared" si="3"/>
        <v>0</v>
      </c>
      <c r="AL36" s="336">
        <f t="shared" si="4"/>
        <v>0</v>
      </c>
    </row>
    <row r="37" spans="1:40"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14">
        <f>SUM(AJ7:AJ36)</f>
        <v>4</v>
      </c>
      <c r="AK37" s="114">
        <f>SUM(AK7:AK36)</f>
        <v>0</v>
      </c>
      <c r="AL37" s="114">
        <f>SUM(AL7:AL36)</f>
        <v>2</v>
      </c>
    </row>
    <row r="38" spans="1:40" s="25" customFormat="1" ht="21" customHeight="1">
      <c r="A38" s="426" t="s">
        <v>2804</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8"/>
      <c r="AM38" s="338"/>
      <c r="AN38" s="338"/>
    </row>
    <row r="39" spans="1:40" ht="19.5">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4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14" zoomScaleNormal="100" workbookViewId="0">
      <selection activeCell="O27" sqref="O27"/>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1</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1</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9">
        <f t="shared" si="2"/>
        <v>2</v>
      </c>
      <c r="AK23" s="336">
        <f t="shared" si="3"/>
        <v>0</v>
      </c>
      <c r="AL23" s="336">
        <f t="shared" si="4"/>
        <v>0</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6" t="s">
        <v>912</v>
      </c>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8"/>
      <c r="AJ33" s="19">
        <f t="shared" si="2"/>
        <v>0</v>
      </c>
      <c r="AK33" s="336">
        <f t="shared" si="3"/>
        <v>0</v>
      </c>
      <c r="AL33" s="336">
        <f t="shared" si="4"/>
        <v>0</v>
      </c>
    </row>
    <row r="34" spans="1:41"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SUM(AJ7:AJ32)</f>
        <v>4</v>
      </c>
      <c r="AK34" s="114">
        <f>SUM(AK7:AK32)</f>
        <v>1</v>
      </c>
      <c r="AL34" s="114">
        <f>SUM(AL7:AL32)</f>
        <v>3</v>
      </c>
      <c r="AM34" s="16"/>
      <c r="AN34"/>
      <c r="AO34"/>
    </row>
    <row r="35" spans="1:41"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4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Normal="100" workbookViewId="0">
      <selection activeCell="O11" sqref="O11"/>
    </sheetView>
  </sheetViews>
  <sheetFormatPr defaultRowHeight="15.75"/>
  <cols>
    <col min="1" max="1" width="7.33203125" customWidth="1"/>
    <col min="2" max="2" width="17" customWidth="1"/>
    <col min="3" max="3" width="21.33203125" customWidth="1"/>
    <col min="4" max="4" width="9.1640625" customWidth="1"/>
    <col min="5" max="35" width="4" customWidth="1"/>
    <col min="36" max="38" width="7.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1</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76">
        <v>10</v>
      </c>
      <c r="B16" s="115" t="s">
        <v>205</v>
      </c>
      <c r="C16" s="116" t="s">
        <v>206</v>
      </c>
      <c r="D16" s="117" t="s">
        <v>14</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c r="L20" s="96"/>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row>
    <row r="21" spans="1:41" s="1" customFormat="1" ht="21" customHeight="1">
      <c r="A21" s="76">
        <v>15</v>
      </c>
      <c r="B21" s="115" t="s">
        <v>217</v>
      </c>
      <c r="C21" s="116" t="s">
        <v>218</v>
      </c>
      <c r="D21" s="117" t="s">
        <v>32</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5</v>
      </c>
      <c r="AK32" s="114">
        <f>SUM(AK7:AK31)</f>
        <v>1</v>
      </c>
      <c r="AL32" s="114">
        <f>SUM(AL7:AL31)</f>
        <v>0</v>
      </c>
      <c r="AM32" s="16"/>
      <c r="AN32"/>
      <c r="AO32"/>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F37" s="422"/>
      <c r="G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2"/>
      <c r="D38" s="422"/>
      <c r="E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2"/>
      <c r="D39" s="422"/>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8" zoomScaleNormal="100" workbookViewId="0">
      <selection activeCell="T12" sqref="T12"/>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1</v>
      </c>
    </row>
    <row r="18" spans="1:38" s="1" customFormat="1" ht="21" customHeight="1">
      <c r="A18" s="5">
        <v>12</v>
      </c>
      <c r="B18" s="122" t="s">
        <v>261</v>
      </c>
      <c r="C18" s="123" t="s">
        <v>211</v>
      </c>
      <c r="D18" s="124" t="s">
        <v>92</v>
      </c>
      <c r="E18" s="11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3</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1</v>
      </c>
    </row>
    <row r="29" spans="1:38" s="1" customFormat="1" ht="21" customHeight="1">
      <c r="A29" s="5">
        <v>23</v>
      </c>
      <c r="B29" s="122">
        <v>1910110118</v>
      </c>
      <c r="C29" s="123" t="s">
        <v>482</v>
      </c>
      <c r="D29" s="81" t="s">
        <v>44</v>
      </c>
      <c r="E29" s="112"/>
      <c r="F29" s="99" t="s">
        <v>6</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1</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11</v>
      </c>
      <c r="AK34" s="114">
        <f>SUM(AK7:AK33)</f>
        <v>0</v>
      </c>
      <c r="AL34" s="114">
        <f>SUM(AL7:AL33)</f>
        <v>6</v>
      </c>
    </row>
    <row r="35" spans="1:40"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c r="AN35" s="338"/>
    </row>
    <row r="36" spans="1:40"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37" priority="3">
      <formula>IF(E$5="CN",1,0)</formula>
    </cfRule>
  </conditionalFormatting>
  <conditionalFormatting sqref="E6:AI33">
    <cfRule type="expression" dxfId="136" priority="1">
      <formula>IF(E$6="CN",1,0)</formula>
    </cfRule>
    <cfRule type="expression" dxfId="13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R24" sqref="R24"/>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289</v>
      </c>
      <c r="C7" s="80" t="s">
        <v>290</v>
      </c>
      <c r="D7" s="81" t="s">
        <v>291</v>
      </c>
      <c r="E7" s="94"/>
      <c r="F7" s="96"/>
      <c r="G7" s="96"/>
      <c r="H7" s="96"/>
      <c r="I7" s="96" t="s">
        <v>6</v>
      </c>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1</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c r="K22" s="96"/>
      <c r="L22" s="96"/>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2</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30">
        <f>SUM(AJ7:AJ33)</f>
        <v>7</v>
      </c>
      <c r="AK34" s="130">
        <f>SUM(AK7:AK33)</f>
        <v>1</v>
      </c>
      <c r="AL34" s="130">
        <f>SUM(AL7:AL33)</f>
        <v>1</v>
      </c>
      <c r="AM34"/>
      <c r="AN34"/>
    </row>
    <row r="35" spans="1:40"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row>
    <row r="36" spans="1:40"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P22" sqref="P22"/>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c r="M14" s="49"/>
      <c r="N14" s="6"/>
      <c r="O14" s="6"/>
      <c r="P14" s="6"/>
      <c r="Q14" s="6"/>
      <c r="R14" s="6"/>
      <c r="S14" s="6"/>
      <c r="T14" s="6"/>
      <c r="U14" s="6"/>
      <c r="V14" s="6"/>
      <c r="W14" s="6"/>
      <c r="X14" s="6"/>
      <c r="Y14" s="6"/>
      <c r="Z14" s="6"/>
      <c r="AA14" s="20"/>
      <c r="AB14" s="6"/>
      <c r="AC14" s="6"/>
      <c r="AD14" s="6"/>
      <c r="AE14" s="6"/>
      <c r="AF14" s="6"/>
      <c r="AG14" s="6"/>
      <c r="AH14" s="6"/>
      <c r="AI14" s="6"/>
      <c r="AJ14" s="19">
        <f t="shared" si="2"/>
        <v>0</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2</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1</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1</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1</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48" t="s">
        <v>10</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114">
        <f>SUM(AJ7:AJ28)</f>
        <v>12</v>
      </c>
      <c r="AK29" s="114">
        <f>SUM(AK7:AK28)</f>
        <v>0</v>
      </c>
      <c r="AL29" s="114">
        <f>SUM(AL7:AL28)</f>
        <v>0</v>
      </c>
      <c r="AM29"/>
      <c r="AN29"/>
    </row>
    <row r="30" spans="1:40" s="25" customFormat="1" ht="21" customHeight="1">
      <c r="A30" s="426" t="s">
        <v>2804</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2"/>
      <c r="D33" s="422"/>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2"/>
      <c r="D34" s="422"/>
      <c r="E34" s="422"/>
      <c r="F34" s="422"/>
      <c r="G34" s="422"/>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2"/>
      <c r="D35" s="422"/>
      <c r="E35" s="422"/>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13" zoomScaleNormal="100" workbookViewId="0">
      <selection activeCell="P24" sqref="P24"/>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row>
    <row r="14" spans="1:38" s="1" customFormat="1" ht="21" customHeight="1">
      <c r="A14" s="5">
        <v>8</v>
      </c>
      <c r="B14" s="122" t="s">
        <v>394</v>
      </c>
      <c r="C14" s="123" t="s">
        <v>395</v>
      </c>
      <c r="D14" s="124" t="s">
        <v>50</v>
      </c>
      <c r="E14" s="106"/>
      <c r="F14" s="101"/>
      <c r="G14" s="101"/>
      <c r="H14" s="99"/>
      <c r="I14" s="101" t="s">
        <v>7</v>
      </c>
      <c r="J14" s="101"/>
      <c r="K14" s="101"/>
      <c r="L14" s="101"/>
      <c r="M14" s="101"/>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0</v>
      </c>
      <c r="AK14" s="336">
        <f t="shared" si="3"/>
        <v>1</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8" t="s">
        <v>10</v>
      </c>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114">
        <f>SUM(AJ7:AJ31)</f>
        <v>4</v>
      </c>
      <c r="AK32" s="114">
        <f>SUM(AK7:AK31)</f>
        <v>2</v>
      </c>
      <c r="AL32" s="114">
        <f>SUM(AL7:AL31)</f>
        <v>0</v>
      </c>
      <c r="AM32"/>
      <c r="AN32"/>
    </row>
    <row r="33" spans="1:39"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2"/>
      <c r="D35" s="422"/>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2"/>
      <c r="D36" s="422"/>
      <c r="E36" s="422"/>
      <c r="F36" s="422"/>
      <c r="G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2"/>
      <c r="D37" s="422"/>
      <c r="E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opLeftCell="A16" zoomScaleNormal="100" workbookViewId="0">
      <selection activeCell="N21" sqref="N2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910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346"/>
      <c r="AL3" s="346"/>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79" t="s">
        <v>426</v>
      </c>
      <c r="C11" s="80" t="s">
        <v>427</v>
      </c>
      <c r="D11" s="81" t="s">
        <v>27</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c r="K15" s="101"/>
      <c r="L15" s="101"/>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0</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40" s="1" customFormat="1" ht="21" customHeight="1">
      <c r="A24" s="459" t="s">
        <v>10</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114">
        <f>SUM(AJ7:AJ23)</f>
        <v>1</v>
      </c>
      <c r="AK24" s="114">
        <f>SUM(AK7:AK23)</f>
        <v>0</v>
      </c>
      <c r="AL24" s="114">
        <f>SUM(AL7:AL23)</f>
        <v>0</v>
      </c>
      <c r="AM24"/>
      <c r="AN24"/>
    </row>
    <row r="25" spans="1:40" s="25" customFormat="1" ht="21" customHeight="1">
      <c r="A25" s="426" t="s">
        <v>2804</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8"/>
      <c r="AM25" s="338"/>
    </row>
    <row r="26" spans="1:40" ht="15.75" customHeight="1">
      <c r="C26" s="422"/>
      <c r="D26" s="422"/>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2"/>
      <c r="D27" s="422"/>
      <c r="E27" s="422"/>
      <c r="F27" s="422"/>
      <c r="G27" s="422"/>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2"/>
      <c r="D28" s="422"/>
      <c r="E28" s="422"/>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2"/>
      <c r="D29" s="422"/>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2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Normal="100" workbookViewId="0">
      <selection activeCell="N10" sqref="N10"/>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18.7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911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2</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1</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0</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0</v>
      </c>
      <c r="AL15" s="336">
        <f t="shared" si="4"/>
        <v>1</v>
      </c>
    </row>
    <row r="16" spans="1:38" s="1" customFormat="1" ht="30.75" customHeight="1">
      <c r="A16" s="34">
        <v>10</v>
      </c>
      <c r="B16" s="39" t="s">
        <v>453</v>
      </c>
      <c r="C16" s="40" t="s">
        <v>454</v>
      </c>
      <c r="D16" s="41" t="s">
        <v>455</v>
      </c>
      <c r="E16" s="105"/>
      <c r="F16" s="99"/>
      <c r="G16" s="100"/>
      <c r="H16" s="99"/>
      <c r="I16" s="99"/>
      <c r="J16" s="99"/>
      <c r="K16" s="99"/>
      <c r="L16" s="99"/>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0</v>
      </c>
      <c r="AL16" s="336">
        <f t="shared" si="4"/>
        <v>0</v>
      </c>
    </row>
    <row r="17" spans="1:41" s="1" customFormat="1" ht="30.75" customHeight="1">
      <c r="A17" s="448" t="s">
        <v>10</v>
      </c>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114">
        <f>SUM(AJ7:AJ16)</f>
        <v>3</v>
      </c>
      <c r="AK17" s="114">
        <f>SUM(AK7:AK16)</f>
        <v>0</v>
      </c>
      <c r="AL17" s="114">
        <f>SUM(AL7:AL16)</f>
        <v>1</v>
      </c>
      <c r="AM17" s="16"/>
      <c r="AN17"/>
      <c r="AO17"/>
    </row>
    <row r="18" spans="1:41" s="25" customFormat="1" ht="21" customHeight="1">
      <c r="A18" s="426" t="s">
        <v>2804</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8"/>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2"/>
      <c r="D21" s="422"/>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2"/>
      <c r="D22" s="422"/>
      <c r="E22" s="422"/>
      <c r="F22" s="422"/>
      <c r="G22" s="422"/>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2"/>
      <c r="D23" s="422"/>
      <c r="E23" s="422"/>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2"/>
      <c r="D24" s="422"/>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topLeftCell="A7" workbookViewId="0">
      <selection activeCell="M18" sqref="M18"/>
    </sheetView>
  </sheetViews>
  <sheetFormatPr defaultColWidth="9.33203125" defaultRowHeight="18"/>
  <cols>
    <col min="1" max="1" width="7.5" style="24" customWidth="1"/>
    <col min="2" max="2" width="16.6640625" style="24" customWidth="1"/>
    <col min="3" max="3" width="24.83203125" style="24" customWidth="1"/>
    <col min="4" max="4" width="8.6640625" style="24" customWidth="1"/>
    <col min="5" max="35" width="4" style="24" customWidth="1"/>
    <col min="36" max="38" width="7"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22.5">
      <c r="A3" s="440" t="s">
        <v>913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1</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45" customFormat="1">
      <c r="A12" s="52">
        <v>6</v>
      </c>
      <c r="B12" s="79">
        <v>2010060056</v>
      </c>
      <c r="C12" s="80" t="s">
        <v>923</v>
      </c>
      <c r="D12" s="4" t="s">
        <v>50</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45" customFormat="1">
      <c r="A13" s="52">
        <v>7</v>
      </c>
      <c r="B13" s="79">
        <v>2010060045</v>
      </c>
      <c r="C13" s="80" t="s">
        <v>924</v>
      </c>
      <c r="D13" s="4" t="s">
        <v>925</v>
      </c>
      <c r="E13" s="99"/>
      <c r="F13" s="99"/>
      <c r="G13" s="99"/>
      <c r="H13" s="99"/>
      <c r="I13" s="99" t="s">
        <v>6</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row>
    <row r="14" spans="1:38" s="145" customFormat="1">
      <c r="A14" s="52">
        <v>8</v>
      </c>
      <c r="B14" s="79" t="s">
        <v>926</v>
      </c>
      <c r="C14" s="80" t="s">
        <v>927</v>
      </c>
      <c r="D14" s="4" t="s">
        <v>928</v>
      </c>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row>
    <row r="15" spans="1:38" s="145" customFormat="1">
      <c r="A15" s="52">
        <v>9</v>
      </c>
      <c r="B15" s="79" t="s">
        <v>929</v>
      </c>
      <c r="C15" s="80" t="s">
        <v>930</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0" t="s">
        <v>10</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340">
        <f>SUM(AJ7:AJ30)</f>
        <v>4</v>
      </c>
      <c r="AK31" s="147">
        <f>SUM(AK7:AK30)</f>
        <v>0</v>
      </c>
      <c r="AL31" s="147">
        <f>SUM(AL7:AL30)</f>
        <v>1</v>
      </c>
      <c r="AM31" s="24"/>
      <c r="AN31" s="24"/>
    </row>
    <row r="32" spans="1:40"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1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352"/>
      <c r="L1" s="352"/>
      <c r="M1" s="352"/>
      <c r="N1" s="391" t="s">
        <v>2729</v>
      </c>
      <c r="O1" s="391"/>
      <c r="P1" s="391"/>
      <c r="Q1" s="391"/>
      <c r="R1" s="391"/>
      <c r="S1" s="391"/>
      <c r="T1" s="391"/>
      <c r="U1" s="391"/>
      <c r="V1" s="391"/>
      <c r="W1" s="391"/>
      <c r="X1" s="391"/>
      <c r="Y1" s="391"/>
    </row>
    <row r="2" spans="2:25" ht="20.25" customHeight="1">
      <c r="B2" s="392" t="s">
        <v>2809</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405" t="s">
        <v>2801</v>
      </c>
      <c r="C3" s="405"/>
      <c r="D3" s="405"/>
      <c r="E3" s="405"/>
      <c r="F3" s="405"/>
      <c r="G3" s="405"/>
      <c r="H3" s="405"/>
      <c r="I3" s="405"/>
      <c r="J3" s="405"/>
      <c r="K3" s="405"/>
      <c r="L3" s="405"/>
      <c r="M3" s="405"/>
      <c r="N3" s="405"/>
      <c r="O3" s="405"/>
      <c r="P3" s="405"/>
      <c r="Q3" s="405"/>
      <c r="R3" s="405"/>
      <c r="S3" s="405"/>
      <c r="T3" s="405"/>
      <c r="U3" s="405"/>
      <c r="V3" s="405"/>
      <c r="W3" s="405"/>
      <c r="X3" s="405"/>
      <c r="Y3" s="405"/>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4</v>
      </c>
      <c r="F5" s="318">
        <f>CKCT19.2!AK35</f>
        <v>3</v>
      </c>
      <c r="G5" s="322">
        <f>CKCT19.1!AL33</f>
        <v>1</v>
      </c>
      <c r="H5" s="311">
        <v>1</v>
      </c>
      <c r="I5" s="309" t="s">
        <v>2736</v>
      </c>
      <c r="J5" s="203">
        <v>35</v>
      </c>
      <c r="K5" s="314">
        <f>TBN19.1!AJ42</f>
        <v>0</v>
      </c>
      <c r="L5" s="318">
        <f>TBN19.1!AK42</f>
        <v>2</v>
      </c>
      <c r="M5" s="322">
        <f>TBN19.1!AL42</f>
        <v>1</v>
      </c>
      <c r="N5" s="311">
        <v>1</v>
      </c>
      <c r="O5" s="356" t="s">
        <v>2761</v>
      </c>
      <c r="P5" s="203">
        <v>24</v>
      </c>
      <c r="Q5" s="314">
        <f>KTDN19.1!AJ32</f>
        <v>0</v>
      </c>
      <c r="R5" s="318">
        <f>KTDN19.1!AK32</f>
        <v>6</v>
      </c>
      <c r="S5" s="322">
        <f>KTDN19.1!AL32</f>
        <v>0</v>
      </c>
      <c r="T5" s="311">
        <v>1</v>
      </c>
      <c r="U5" s="309" t="s">
        <v>2754</v>
      </c>
      <c r="V5" s="203">
        <v>27</v>
      </c>
      <c r="W5" s="314">
        <f>THUD19.1!AJ34</f>
        <v>4</v>
      </c>
      <c r="X5" s="318">
        <f>THUD19.1!AK34</f>
        <v>1</v>
      </c>
      <c r="Y5" s="322">
        <f>THUD19.1!AL34</f>
        <v>3</v>
      </c>
    </row>
    <row r="6" spans="2:25" s="303" customFormat="1" ht="20.25" customHeight="1">
      <c r="B6" s="300">
        <v>2</v>
      </c>
      <c r="C6" s="301" t="s">
        <v>2740</v>
      </c>
      <c r="D6" s="304">
        <v>28</v>
      </c>
      <c r="E6" s="314">
        <f>CKCT19.2!AJ35</f>
        <v>9</v>
      </c>
      <c r="F6" s="318">
        <f>CKCT19.2!AK35</f>
        <v>3</v>
      </c>
      <c r="G6" s="322">
        <f>CKCT19.2!AL35</f>
        <v>0</v>
      </c>
      <c r="H6" s="311">
        <v>2</v>
      </c>
      <c r="I6" s="309" t="s">
        <v>2741</v>
      </c>
      <c r="J6" s="203">
        <v>34</v>
      </c>
      <c r="K6" s="314">
        <f>TBN19.2!AJ41</f>
        <v>17</v>
      </c>
      <c r="L6" s="318">
        <f>TBN19.2!AK41</f>
        <v>4</v>
      </c>
      <c r="M6" s="322">
        <f>TBN19.2!AL41</f>
        <v>6</v>
      </c>
      <c r="N6" s="311">
        <v>2</v>
      </c>
      <c r="O6" s="356" t="s">
        <v>2765</v>
      </c>
      <c r="P6" s="203">
        <v>22</v>
      </c>
      <c r="Q6" s="314">
        <f>KTDN19.2!AJ29</f>
        <v>0</v>
      </c>
      <c r="R6" s="318">
        <f>KTDN19.2!AK29</f>
        <v>8</v>
      </c>
      <c r="S6" s="322">
        <f>KTDN19.1!AL32</f>
        <v>0</v>
      </c>
      <c r="T6" s="311">
        <v>2</v>
      </c>
      <c r="U6" s="309" t="s">
        <v>2758</v>
      </c>
      <c r="V6" s="311">
        <v>25</v>
      </c>
      <c r="W6" s="314">
        <f>THUD19.2!AJ32</f>
        <v>5</v>
      </c>
      <c r="X6" s="318">
        <f>THUD19.2!AK32</f>
        <v>1</v>
      </c>
      <c r="Y6" s="322">
        <f>THUD19.2!AL32</f>
        <v>0</v>
      </c>
    </row>
    <row r="7" spans="2:25" s="303" customFormat="1" ht="20.25" customHeight="1">
      <c r="B7" s="300">
        <v>3</v>
      </c>
      <c r="C7" s="301" t="s">
        <v>2744</v>
      </c>
      <c r="D7" s="304">
        <v>29</v>
      </c>
      <c r="E7" s="314">
        <f>'CKĐL 19.1'!AJ36</f>
        <v>12</v>
      </c>
      <c r="F7" s="318">
        <f>'CKĐL 19.1'!AK36</f>
        <v>0</v>
      </c>
      <c r="G7" s="322">
        <f>'CKĐL 19.1'!AL36</f>
        <v>0</v>
      </c>
      <c r="H7" s="311">
        <v>3</v>
      </c>
      <c r="I7" s="309" t="s">
        <v>2745</v>
      </c>
      <c r="J7" s="203">
        <v>28</v>
      </c>
      <c r="K7" s="314">
        <f>ĐCN19!AJ35</f>
        <v>0</v>
      </c>
      <c r="L7" s="318">
        <f>ĐCN19!AK35</f>
        <v>2</v>
      </c>
      <c r="M7" s="322">
        <f>ĐCN19!AL35</f>
        <v>4</v>
      </c>
      <c r="N7" s="311">
        <v>3</v>
      </c>
      <c r="O7" s="356" t="s">
        <v>2768</v>
      </c>
      <c r="P7" s="203">
        <v>25</v>
      </c>
      <c r="Q7" s="314">
        <f>LGT19.1!AJ32</f>
        <v>11</v>
      </c>
      <c r="R7" s="318">
        <f>LGT19.1!AK32</f>
        <v>1</v>
      </c>
      <c r="S7" s="322">
        <f>LGT19.1!AL32</f>
        <v>2</v>
      </c>
      <c r="T7" s="311">
        <v>3</v>
      </c>
      <c r="U7" s="309" t="s">
        <v>2762</v>
      </c>
      <c r="V7" s="203">
        <v>27</v>
      </c>
      <c r="W7" s="315">
        <f>THUD19.3!AJ34</f>
        <v>11</v>
      </c>
      <c r="X7" s="319">
        <f>THUD19.3!AK34</f>
        <v>0</v>
      </c>
      <c r="Y7" s="323">
        <f>THUD19.3!AL34</f>
        <v>6</v>
      </c>
    </row>
    <row r="8" spans="2:25" s="303" customFormat="1" ht="20.25" customHeight="1">
      <c r="B8" s="300">
        <v>4</v>
      </c>
      <c r="C8" s="301" t="s">
        <v>2748</v>
      </c>
      <c r="D8" s="304">
        <v>28</v>
      </c>
      <c r="E8" s="314">
        <f>'CKĐL 19.2'!AJ36</f>
        <v>0</v>
      </c>
      <c r="F8" s="318">
        <f>'CKĐL 19.2'!AK36</f>
        <v>0</v>
      </c>
      <c r="G8" s="322">
        <f>'CKĐL 19.2'!AL36</f>
        <v>0</v>
      </c>
      <c r="H8" s="311">
        <v>4</v>
      </c>
      <c r="I8" s="309" t="s">
        <v>2749</v>
      </c>
      <c r="J8" s="203">
        <v>21</v>
      </c>
      <c r="K8" s="314">
        <f>TKTT19!AJ28</f>
        <v>0</v>
      </c>
      <c r="L8" s="318">
        <f>TKTT19!AK28</f>
        <v>0</v>
      </c>
      <c r="M8" s="322">
        <f>TKTT19!AL28</f>
        <v>2</v>
      </c>
      <c r="N8" s="311">
        <v>4</v>
      </c>
      <c r="O8" s="356" t="s">
        <v>2772</v>
      </c>
      <c r="P8" s="203">
        <v>25</v>
      </c>
      <c r="Q8" s="314">
        <f>LGT19.2!AJ30</f>
        <v>0</v>
      </c>
      <c r="R8" s="318">
        <f>LGT19.2!AK30</f>
        <v>0</v>
      </c>
      <c r="S8" s="322">
        <f>LGT19.2!AL30</f>
        <v>0</v>
      </c>
      <c r="T8" s="311">
        <v>4</v>
      </c>
      <c r="U8" s="309" t="s">
        <v>2769</v>
      </c>
      <c r="V8" s="203">
        <v>17</v>
      </c>
      <c r="W8" s="314">
        <f>CĐT19!AJ24</f>
        <v>1</v>
      </c>
      <c r="X8" s="318">
        <f>CĐT19!AK24</f>
        <v>0</v>
      </c>
      <c r="Y8" s="322">
        <f>CĐT19!AL24</f>
        <v>0</v>
      </c>
    </row>
    <row r="9" spans="2:25" s="303" customFormat="1" ht="20.25" customHeight="1">
      <c r="B9" s="300">
        <v>5</v>
      </c>
      <c r="C9" s="301" t="s">
        <v>2753</v>
      </c>
      <c r="D9" s="304">
        <v>25</v>
      </c>
      <c r="E9" s="314">
        <f>'CKĐL 19.3'!AJ32</f>
        <v>4</v>
      </c>
      <c r="F9" s="318">
        <f>'CKĐL 19.3'!AK32</f>
        <v>0</v>
      </c>
      <c r="G9" s="322">
        <f>'CKĐL 19.3'!AL32</f>
        <v>0</v>
      </c>
      <c r="H9" s="311">
        <v>5</v>
      </c>
      <c r="I9" s="353" t="s">
        <v>2775</v>
      </c>
      <c r="J9" s="311">
        <v>26</v>
      </c>
      <c r="K9" s="317">
        <f>'ĐCN 20.1'!AJ33</f>
        <v>13</v>
      </c>
      <c r="L9" s="321">
        <f>'ĐCN 20.1'!AK33</f>
        <v>0</v>
      </c>
      <c r="M9" s="325">
        <f>'ĐCN 20.1'!AL33</f>
        <v>2</v>
      </c>
      <c r="N9" s="311">
        <v>5</v>
      </c>
      <c r="O9" s="356" t="s">
        <v>2776</v>
      </c>
      <c r="P9" s="203">
        <v>18</v>
      </c>
      <c r="Q9" s="314">
        <f>TCNH19!AJ25</f>
        <v>2</v>
      </c>
      <c r="R9" s="318">
        <f>TCNH19!AK25</f>
        <v>6</v>
      </c>
      <c r="S9" s="322">
        <f>TCNH19!AL25</f>
        <v>0</v>
      </c>
      <c r="T9" s="311">
        <v>5</v>
      </c>
      <c r="U9" s="309" t="s">
        <v>2773</v>
      </c>
      <c r="V9" s="203">
        <v>27</v>
      </c>
      <c r="W9" s="314">
        <f>TQW19.1!AJ34</f>
        <v>7</v>
      </c>
      <c r="X9" s="318">
        <f>TQW19.1!AK34</f>
        <v>1</v>
      </c>
      <c r="Y9" s="322">
        <f>TQW19.1!AL34</f>
        <v>1</v>
      </c>
    </row>
    <row r="10" spans="2:25" s="303" customFormat="1" ht="20.25" customHeight="1">
      <c r="B10" s="300">
        <v>6</v>
      </c>
      <c r="C10" s="301" t="s">
        <v>2757</v>
      </c>
      <c r="D10" s="304">
        <v>23</v>
      </c>
      <c r="E10" s="314">
        <f>'CKĐL 19.4'!AJ30</f>
        <v>3</v>
      </c>
      <c r="F10" s="318">
        <f>'CKĐL 19.4'!AK30</f>
        <v>0</v>
      </c>
      <c r="G10" s="322">
        <f>'CKĐL 19.4'!AL30</f>
        <v>3</v>
      </c>
      <c r="H10" s="311">
        <v>6</v>
      </c>
      <c r="I10" s="353" t="s">
        <v>2779</v>
      </c>
      <c r="J10" s="311">
        <v>24</v>
      </c>
      <c r="K10" s="317">
        <f>'ĐCN 20.2'!AJ31</f>
        <v>4</v>
      </c>
      <c r="L10" s="321">
        <f>'ĐCN 20.2'!AK31</f>
        <v>3</v>
      </c>
      <c r="M10" s="325">
        <f>'ĐCN 20.2'!AL31</f>
        <v>0</v>
      </c>
      <c r="N10" s="311">
        <v>6</v>
      </c>
      <c r="O10" s="356" t="s">
        <v>2780</v>
      </c>
      <c r="P10" s="203">
        <v>26</v>
      </c>
      <c r="Q10" s="314">
        <f>BHST19!AJ33</f>
        <v>2</v>
      </c>
      <c r="R10" s="318">
        <f>BHST19!AK33</f>
        <v>1</v>
      </c>
      <c r="S10" s="322">
        <f>BHST19!AL33</f>
        <v>3</v>
      </c>
      <c r="T10" s="311">
        <v>6</v>
      </c>
      <c r="U10" s="309" t="s">
        <v>2777</v>
      </c>
      <c r="V10" s="203">
        <v>22</v>
      </c>
      <c r="W10" s="314">
        <f>TQW19.2!AJ29</f>
        <v>12</v>
      </c>
      <c r="X10" s="318">
        <f>TQW19.2!AK29</f>
        <v>0</v>
      </c>
      <c r="Y10" s="322">
        <f>TQW19.2!AL29</f>
        <v>0</v>
      </c>
    </row>
    <row r="11" spans="2:25" s="303" customFormat="1" ht="20.25" customHeight="1">
      <c r="B11" s="300">
        <v>7</v>
      </c>
      <c r="C11" s="302" t="s">
        <v>2737</v>
      </c>
      <c r="D11" s="300">
        <v>21</v>
      </c>
      <c r="E11" s="315">
        <f>CKCT20.1!AJ28</f>
        <v>7</v>
      </c>
      <c r="F11" s="319">
        <f>CKCT20.1!AK28</f>
        <v>2</v>
      </c>
      <c r="G11" s="354">
        <f>CKCT20.1!AL28</f>
        <v>1</v>
      </c>
      <c r="H11" s="311">
        <v>7</v>
      </c>
      <c r="I11" s="353" t="s">
        <v>2783</v>
      </c>
      <c r="J11" s="311">
        <v>20</v>
      </c>
      <c r="K11" s="317">
        <f>TKTT20!AJ27</f>
        <v>1</v>
      </c>
      <c r="L11" s="321">
        <f>TKTT20!AK27</f>
        <v>1</v>
      </c>
      <c r="M11" s="325">
        <f>TKTT20!AL27</f>
        <v>0</v>
      </c>
      <c r="N11" s="311">
        <v>7</v>
      </c>
      <c r="O11" s="356" t="s">
        <v>2784</v>
      </c>
      <c r="P11" s="203">
        <v>19</v>
      </c>
      <c r="Q11" s="314">
        <f>XNK19.1!AJ26</f>
        <v>4</v>
      </c>
      <c r="R11" s="318">
        <f>XNK19.1!AK26</f>
        <v>11</v>
      </c>
      <c r="S11" s="322">
        <f>XNK19.1!AL26</f>
        <v>0</v>
      </c>
      <c r="T11" s="311">
        <v>7</v>
      </c>
      <c r="U11" s="310" t="s">
        <v>2781</v>
      </c>
      <c r="V11" s="203">
        <v>10</v>
      </c>
      <c r="W11" s="314">
        <f>'ĐTCN 19'!AJ17</f>
        <v>3</v>
      </c>
      <c r="X11" s="318">
        <f>'ĐTCN 19'!AK17</f>
        <v>0</v>
      </c>
      <c r="Y11" s="322">
        <f>'ĐTCN 19'!AL17</f>
        <v>1</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2</v>
      </c>
      <c r="L12" s="321">
        <f>TBN20.1!AK40</f>
        <v>1</v>
      </c>
      <c r="M12" s="325">
        <f>TBN20.1!AL40</f>
        <v>0</v>
      </c>
      <c r="N12" s="311">
        <v>8</v>
      </c>
      <c r="O12" s="356" t="s">
        <v>2787</v>
      </c>
      <c r="P12" s="203">
        <v>19</v>
      </c>
      <c r="Q12" s="314">
        <f>XNK19.2!AJ26</f>
        <v>0</v>
      </c>
      <c r="R12" s="318">
        <f>XNK19.2!AK26</f>
        <v>14</v>
      </c>
      <c r="S12" s="322">
        <f>XNK19.2!AL26</f>
        <v>0</v>
      </c>
      <c r="T12" s="311">
        <v>8</v>
      </c>
      <c r="U12" s="309" t="s">
        <v>2785</v>
      </c>
      <c r="V12" s="203">
        <v>25</v>
      </c>
      <c r="W12" s="314">
        <f>PCMT19!AJ32</f>
        <v>4</v>
      </c>
      <c r="X12" s="318">
        <f>PCMT19!AK32</f>
        <v>2</v>
      </c>
      <c r="Y12" s="322">
        <f>PCMT19!AL32</f>
        <v>0</v>
      </c>
    </row>
    <row r="13" spans="2:25" s="303" customFormat="1" ht="20.25" customHeight="1">
      <c r="B13" s="300">
        <v>9</v>
      </c>
      <c r="C13" s="302" t="s">
        <v>2746</v>
      </c>
      <c r="D13" s="300">
        <v>35</v>
      </c>
      <c r="E13" s="315">
        <f>'CKĐL 20.1'!AJ42</f>
        <v>17</v>
      </c>
      <c r="F13" s="319">
        <f>'CKĐL 20.1'!AK42</f>
        <v>2</v>
      </c>
      <c r="G13" s="354">
        <f>'CKĐL 20.1'!AL42</f>
        <v>3</v>
      </c>
      <c r="H13" s="311">
        <v>9</v>
      </c>
      <c r="I13" s="353" t="s">
        <v>2789</v>
      </c>
      <c r="J13" s="311">
        <v>33</v>
      </c>
      <c r="K13" s="317">
        <f>TBN20.2!AJ40</f>
        <v>10</v>
      </c>
      <c r="L13" s="321">
        <f>TBN20.2!AK40</f>
        <v>5</v>
      </c>
      <c r="M13" s="325">
        <f>TBN20.2!AL40</f>
        <v>8</v>
      </c>
      <c r="N13" s="311">
        <v>9</v>
      </c>
      <c r="O13" s="353" t="s">
        <v>2763</v>
      </c>
      <c r="P13" s="311">
        <v>36</v>
      </c>
      <c r="Q13" s="315">
        <f>BHST20.1!AJ43</f>
        <v>9</v>
      </c>
      <c r="R13" s="319">
        <f>BHST20.1!AK43</f>
        <v>0</v>
      </c>
      <c r="S13" s="323">
        <f>BHST20.1!AL43</f>
        <v>2</v>
      </c>
      <c r="T13" s="311">
        <v>9</v>
      </c>
      <c r="U13" s="353" t="s">
        <v>2788</v>
      </c>
      <c r="V13" s="311">
        <v>36</v>
      </c>
      <c r="W13" s="315">
        <f>'THUD 20.2'!AJ43</f>
        <v>4</v>
      </c>
      <c r="X13" s="319">
        <f>'THUD 20.2'!AK43</f>
        <v>5</v>
      </c>
      <c r="Y13" s="323">
        <f>'THUD 20.2'!AL43</f>
        <v>0</v>
      </c>
    </row>
    <row r="14" spans="2:25" s="303" customFormat="1" ht="20.25" customHeight="1">
      <c r="B14" s="300">
        <v>10</v>
      </c>
      <c r="C14" s="302" t="s">
        <v>2750</v>
      </c>
      <c r="D14" s="300">
        <v>33</v>
      </c>
      <c r="E14" s="315">
        <f>CKĐL20.2!AJ40</f>
        <v>18</v>
      </c>
      <c r="F14" s="319">
        <f>CKĐL20.2!AK40</f>
        <v>3</v>
      </c>
      <c r="G14" s="354">
        <f>CKĐL20.2!AL40</f>
        <v>3</v>
      </c>
      <c r="H14" s="311">
        <v>10</v>
      </c>
      <c r="I14" s="353" t="s">
        <v>2739</v>
      </c>
      <c r="J14" s="311">
        <v>36</v>
      </c>
      <c r="K14" s="317">
        <f>TBN20.3!AJ44</f>
        <v>6</v>
      </c>
      <c r="L14" s="321">
        <f>TBN20.3!AK44</f>
        <v>0</v>
      </c>
      <c r="M14" s="325">
        <f>TBN20.3!AL44</f>
        <v>0</v>
      </c>
      <c r="N14" s="311">
        <v>10</v>
      </c>
      <c r="O14" s="353" t="s">
        <v>2766</v>
      </c>
      <c r="P14" s="311">
        <v>39</v>
      </c>
      <c r="Q14" s="315">
        <f>BHST20.2!AJ46</f>
        <v>7</v>
      </c>
      <c r="R14" s="319">
        <f>BHST20.2!AK46</f>
        <v>0</v>
      </c>
      <c r="S14" s="323">
        <f>BHST20.2!AL46</f>
        <v>0</v>
      </c>
      <c r="T14" s="311">
        <v>10</v>
      </c>
      <c r="U14" s="353" t="s">
        <v>2738</v>
      </c>
      <c r="V14" s="311">
        <v>37</v>
      </c>
      <c r="W14" s="315">
        <f>THUD20.3!AJ44</f>
        <v>6</v>
      </c>
      <c r="X14" s="319">
        <f>THUD20.3!AK44</f>
        <v>6</v>
      </c>
      <c r="Y14" s="323">
        <f>THUD20.3!AL44</f>
        <v>4</v>
      </c>
    </row>
    <row r="15" spans="2:25" s="303" customFormat="1" ht="20.25" customHeight="1">
      <c r="B15" s="300">
        <v>11</v>
      </c>
      <c r="C15" s="302" t="s">
        <v>2755</v>
      </c>
      <c r="D15" s="300">
        <v>28</v>
      </c>
      <c r="E15" s="315">
        <f>'CKĐL 20.3'!AJ35</f>
        <v>0</v>
      </c>
      <c r="F15" s="319">
        <f>'CKĐL 20.3'!AK35</f>
        <v>11</v>
      </c>
      <c r="G15" s="354">
        <f>'CKĐL 20.3'!AL35</f>
        <v>0</v>
      </c>
      <c r="H15" s="311">
        <v>11</v>
      </c>
      <c r="I15" s="353" t="s">
        <v>2743</v>
      </c>
      <c r="J15" s="311">
        <v>25</v>
      </c>
      <c r="K15" s="317">
        <f>CSSD20.1!AJ32</f>
        <v>3</v>
      </c>
      <c r="L15" s="321">
        <f>CSSD20.1!AK32</f>
        <v>3</v>
      </c>
      <c r="M15" s="325">
        <f>CSSD20.1!AL32</f>
        <v>3</v>
      </c>
      <c r="N15" s="311">
        <v>11</v>
      </c>
      <c r="O15" s="353" t="s">
        <v>2770</v>
      </c>
      <c r="P15" s="311">
        <v>24</v>
      </c>
      <c r="Q15" s="315">
        <f>KTDN20.1!AJ31</f>
        <v>4</v>
      </c>
      <c r="R15" s="319">
        <f>KTDN20.1!AK31</f>
        <v>0</v>
      </c>
      <c r="S15" s="323">
        <f>KTDN20.1!AL31</f>
        <v>1</v>
      </c>
      <c r="T15" s="311">
        <v>11</v>
      </c>
      <c r="U15" s="353" t="s">
        <v>2751</v>
      </c>
      <c r="V15" s="311">
        <v>23</v>
      </c>
      <c r="W15" s="315">
        <f>PCMT20!AJ30</f>
        <v>17</v>
      </c>
      <c r="X15" s="319">
        <f>PCMT20!AK30</f>
        <v>0</v>
      </c>
      <c r="Y15" s="323">
        <f>PCMT20!AL30</f>
        <v>1</v>
      </c>
    </row>
    <row r="16" spans="2:25" s="303" customFormat="1" ht="20.25" customHeight="1">
      <c r="B16" s="300">
        <v>12</v>
      </c>
      <c r="C16" s="302" t="s">
        <v>2759</v>
      </c>
      <c r="D16" s="300">
        <v>34</v>
      </c>
      <c r="E16" s="315">
        <f>'CKĐL 20.4'!AJ41</f>
        <v>9</v>
      </c>
      <c r="F16" s="319">
        <f>'CKĐL 20.4'!AK41</f>
        <v>4</v>
      </c>
      <c r="G16" s="354">
        <f>'CKĐL 20.4'!AL41</f>
        <v>2</v>
      </c>
      <c r="H16" s="311">
        <v>12</v>
      </c>
      <c r="I16" s="353" t="s">
        <v>2747</v>
      </c>
      <c r="J16" s="311">
        <v>29</v>
      </c>
      <c r="K16" s="317">
        <f>CSSD20.2!AJ36</f>
        <v>1</v>
      </c>
      <c r="L16" s="321">
        <f>CSSD20.2!AK36</f>
        <v>3</v>
      </c>
      <c r="M16" s="325">
        <f>CSSD20.2!AL36</f>
        <v>0</v>
      </c>
      <c r="N16" s="311">
        <v>12</v>
      </c>
      <c r="O16" s="353" t="s">
        <v>2774</v>
      </c>
      <c r="P16" s="311">
        <v>24</v>
      </c>
      <c r="Q16" s="315">
        <f>KTDN20.2!AJ31</f>
        <v>0</v>
      </c>
      <c r="R16" s="319">
        <f>KTDN20.2!AK31</f>
        <v>3</v>
      </c>
      <c r="S16" s="323">
        <f>KTDN20.2!AL31</f>
        <v>0</v>
      </c>
      <c r="T16" s="311">
        <v>12</v>
      </c>
      <c r="U16" s="353" t="s">
        <v>2756</v>
      </c>
      <c r="V16" s="311">
        <v>32</v>
      </c>
      <c r="W16" s="315">
        <f>'TQW20'!AJ39</f>
        <v>8</v>
      </c>
      <c r="X16" s="319">
        <f>'TQW20'!AK39</f>
        <v>4</v>
      </c>
      <c r="Y16" s="323">
        <f>'TQW20'!AL39</f>
        <v>2</v>
      </c>
    </row>
    <row r="17" spans="1:25" s="303" customFormat="1" ht="21" customHeight="1">
      <c r="B17" s="380" t="s">
        <v>2793</v>
      </c>
      <c r="C17" s="380"/>
      <c r="D17" s="380"/>
      <c r="E17" s="380"/>
      <c r="F17" s="380"/>
      <c r="G17" s="380"/>
      <c r="H17" s="311">
        <v>13</v>
      </c>
      <c r="I17" s="353" t="s">
        <v>2752</v>
      </c>
      <c r="J17" s="311">
        <v>26</v>
      </c>
      <c r="K17" s="317">
        <f>CSSD20.3!AJ37</f>
        <v>0</v>
      </c>
      <c r="L17" s="321">
        <f>CSSD20.3!AK37</f>
        <v>0</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1</v>
      </c>
      <c r="Y17" s="323">
        <f>CĐT20!AL26</f>
        <v>0</v>
      </c>
    </row>
    <row r="18" spans="1:25" s="303" customFormat="1" ht="21" customHeight="1">
      <c r="B18" s="412" t="s">
        <v>2813</v>
      </c>
      <c r="C18" s="413"/>
      <c r="D18" s="413"/>
      <c r="E18" s="413"/>
      <c r="F18" s="410">
        <f>SUM(E5:E16)+SUM(E11:E16)</f>
        <v>134</v>
      </c>
      <c r="G18" s="411"/>
      <c r="H18" s="402" t="s">
        <v>2796</v>
      </c>
      <c r="I18" s="402"/>
      <c r="J18" s="402"/>
      <c r="K18" s="402"/>
      <c r="L18" s="402"/>
      <c r="M18" s="402"/>
      <c r="N18" s="311">
        <v>14</v>
      </c>
      <c r="O18" s="353" t="s">
        <v>2782</v>
      </c>
      <c r="P18" s="311">
        <v>39</v>
      </c>
      <c r="Q18" s="315">
        <f>'LGT20'!AJ46</f>
        <v>0</v>
      </c>
      <c r="R18" s="319">
        <f>'LGT20'!AK46</f>
        <v>9</v>
      </c>
      <c r="S18" s="323">
        <f>'LGT20'!AL46</f>
        <v>6</v>
      </c>
      <c r="T18" s="311">
        <v>14</v>
      </c>
      <c r="U18" s="353" t="s">
        <v>2764</v>
      </c>
      <c r="V18" s="311">
        <v>33</v>
      </c>
      <c r="W18" s="315">
        <f>'TKĐH 20.1'!AJ40</f>
        <v>19</v>
      </c>
      <c r="X18" s="319">
        <f>'TKĐH 20.1'!AK40</f>
        <v>5</v>
      </c>
      <c r="Y18" s="323">
        <f>'TKĐH 20.1'!AL40</f>
        <v>1</v>
      </c>
    </row>
    <row r="19" spans="1:25" s="303" customFormat="1" ht="21" customHeight="1">
      <c r="B19" s="399" t="str">
        <f>"Tổng HS vắng có phép "&amp;SUM(F5:F16)+SUM(F11:F16)</f>
        <v>Tổng HS vắng có phép 50</v>
      </c>
      <c r="C19" s="400"/>
      <c r="D19" s="400"/>
      <c r="E19" s="400"/>
      <c r="F19" s="400"/>
      <c r="G19" s="401"/>
      <c r="H19" s="403" t="s">
        <v>2813</v>
      </c>
      <c r="I19" s="404"/>
      <c r="J19" s="404"/>
      <c r="K19" s="404"/>
      <c r="L19" s="410">
        <f>SUM(K5:K17)</f>
        <v>57</v>
      </c>
      <c r="M19" s="411"/>
      <c r="N19" s="380" t="s">
        <v>2794</v>
      </c>
      <c r="O19" s="380"/>
      <c r="P19" s="380"/>
      <c r="Q19" s="380"/>
      <c r="R19" s="380"/>
      <c r="S19" s="380"/>
      <c r="T19" s="311">
        <v>15</v>
      </c>
      <c r="U19" s="353" t="s">
        <v>2767</v>
      </c>
      <c r="V19" s="311">
        <v>27</v>
      </c>
      <c r="W19" s="315">
        <f>'TKĐH 20.2'!AJ34</f>
        <v>0</v>
      </c>
      <c r="X19" s="319">
        <f>'TKĐH 20.2'!AK34</f>
        <v>0</v>
      </c>
      <c r="Y19" s="323">
        <f>'TKĐH 20.2'!AL34</f>
        <v>0</v>
      </c>
    </row>
    <row r="20" spans="1:25" s="303" customFormat="1" ht="21" customHeight="1">
      <c r="B20" s="387" t="str">
        <f>"Tổng HS đi học trễ "&amp;SUM(G5:G10)+SUM(G5:G16)</f>
        <v>Tổng HS đi học trễ 18</v>
      </c>
      <c r="C20" s="388"/>
      <c r="D20" s="388"/>
      <c r="E20" s="388"/>
      <c r="F20" s="388"/>
      <c r="G20" s="389"/>
      <c r="H20" s="399" t="str">
        <f>"Tổng HS vắng có phép " &amp;SUM(L5:L17)</f>
        <v>Tổng HS vắng có phép 24</v>
      </c>
      <c r="I20" s="400"/>
      <c r="J20" s="400"/>
      <c r="K20" s="400"/>
      <c r="L20" s="400"/>
      <c r="M20" s="400"/>
      <c r="N20" s="403" t="s">
        <v>2808</v>
      </c>
      <c r="O20" s="404"/>
      <c r="P20" s="404"/>
      <c r="Q20" s="404"/>
      <c r="R20" s="410">
        <f>SUM(Q5:Q18)</f>
        <v>39</v>
      </c>
      <c r="S20" s="411"/>
      <c r="T20" s="311">
        <v>16</v>
      </c>
      <c r="U20" s="353" t="s">
        <v>2771</v>
      </c>
      <c r="V20" s="311">
        <v>30</v>
      </c>
      <c r="W20" s="317">
        <f>TKĐH20.3!AJ37</f>
        <v>4</v>
      </c>
      <c r="X20" s="321">
        <f>TKĐH20.3!AK37</f>
        <v>0</v>
      </c>
      <c r="Y20" s="325">
        <f>TKĐH20.3!AL37</f>
        <v>2</v>
      </c>
    </row>
    <row r="21" spans="1:25" s="305" customFormat="1" ht="19.5">
      <c r="H21" s="406" t="str">
        <f>"Tổng HS đi học trễ " &amp;SUM(M5:M17)</f>
        <v>Tổng HS đi học trễ 26</v>
      </c>
      <c r="I21" s="407"/>
      <c r="J21" s="407"/>
      <c r="K21" s="407"/>
      <c r="L21" s="407"/>
      <c r="M21" s="407"/>
      <c r="N21" s="385" t="str">
        <f>"Tổng HS vắng có phép "&amp;SUM(R5:R18)</f>
        <v>Tổng HS vắng có phép 59</v>
      </c>
      <c r="O21" s="385"/>
      <c r="P21" s="385"/>
      <c r="Q21" s="385"/>
      <c r="R21" s="385"/>
      <c r="S21" s="385"/>
      <c r="T21" s="402" t="s">
        <v>2795</v>
      </c>
      <c r="U21" s="402"/>
      <c r="V21" s="402"/>
      <c r="W21" s="402"/>
      <c r="X21" s="402"/>
      <c r="Y21" s="402"/>
    </row>
    <row r="22" spans="1:25" s="328" customFormat="1" ht="24.75" customHeight="1">
      <c r="A22" s="419" t="s">
        <v>2811</v>
      </c>
      <c r="B22" s="419"/>
      <c r="C22" s="419"/>
      <c r="D22" s="419"/>
      <c r="E22" s="419"/>
      <c r="F22" s="419"/>
      <c r="G22" s="419"/>
      <c r="H22" s="419"/>
      <c r="I22" s="419"/>
      <c r="J22" s="419"/>
      <c r="K22" s="419"/>
      <c r="L22" s="420">
        <f>SUM(E5:E16)+SUM(K5:K17)+SUM(Q5:Q18)+SUM(W5:W20)</f>
        <v>284</v>
      </c>
      <c r="M22" s="420"/>
      <c r="N22" s="386" t="str">
        <f>"Tổng HS đi học trễ "&amp;SUM(S5:S18)</f>
        <v>Tổng HS đi học trễ 14</v>
      </c>
      <c r="O22" s="386"/>
      <c r="P22" s="386"/>
      <c r="Q22" s="386"/>
      <c r="R22" s="386"/>
      <c r="S22" s="386"/>
      <c r="T22" s="403" t="s">
        <v>2808</v>
      </c>
      <c r="U22" s="404"/>
      <c r="V22" s="404"/>
      <c r="W22" s="404"/>
      <c r="X22" s="410">
        <f>SUM(W5:W20)</f>
        <v>105</v>
      </c>
      <c r="Y22" s="411"/>
    </row>
    <row r="23" spans="1:25" ht="24.75" customHeight="1">
      <c r="C23" s="408" t="s">
        <v>2810</v>
      </c>
      <c r="D23" s="409"/>
      <c r="E23" s="409"/>
      <c r="F23" s="409"/>
      <c r="G23" s="409"/>
      <c r="H23" s="409"/>
      <c r="I23" s="409"/>
      <c r="J23" s="409"/>
      <c r="K23" s="409"/>
      <c r="L23" s="409"/>
      <c r="M23" s="409"/>
      <c r="N23" s="409"/>
      <c r="O23" s="421">
        <f>SUM(F5:F16)+SUM(L5:L17)+SUM(R5:R18)+SUM(X5:X20)</f>
        <v>137</v>
      </c>
      <c r="P23" s="421"/>
      <c r="Q23" s="414"/>
      <c r="R23" s="414"/>
      <c r="S23" s="415"/>
      <c r="T23" s="399" t="str">
        <f>"Tổng HS vắng có phép "&amp; SUM(X5:X20)</f>
        <v>Tổng HS vắng có phép 26</v>
      </c>
      <c r="U23" s="400"/>
      <c r="V23" s="400"/>
      <c r="W23" s="400"/>
      <c r="X23" s="400"/>
      <c r="Y23" s="401"/>
    </row>
    <row r="24" spans="1:25" ht="24.75" customHeight="1">
      <c r="A24" s="359"/>
      <c r="B24" s="359"/>
      <c r="C24" s="358"/>
      <c r="E24" s="418" t="s">
        <v>2812</v>
      </c>
      <c r="F24" s="418"/>
      <c r="G24" s="418"/>
      <c r="H24" s="418"/>
      <c r="I24" s="418"/>
      <c r="J24" s="418"/>
      <c r="K24" s="418"/>
      <c r="L24" s="418"/>
      <c r="M24" s="418"/>
      <c r="N24" s="418"/>
      <c r="O24" s="418"/>
      <c r="P24" s="416">
        <f>SUM(G5:G16)+SUM(M5:M17)+SUM(S5:S18)+SUM(Y5:Y20)</f>
        <v>75</v>
      </c>
      <c r="Q24" s="416"/>
      <c r="R24" s="416"/>
      <c r="S24" s="417"/>
      <c r="T24" s="387" t="str">
        <f>"Tổng HS đi học trễ "&amp; SUM(Y5:Y20)</f>
        <v>Tổng HS đi học trễ 21</v>
      </c>
      <c r="U24" s="388"/>
      <c r="V24" s="388"/>
      <c r="W24" s="388"/>
      <c r="X24" s="388"/>
      <c r="Y24" s="389"/>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R20:S20"/>
    <mergeCell ref="B18:E18"/>
    <mergeCell ref="F18:G18"/>
    <mergeCell ref="L19:M19"/>
    <mergeCell ref="H19:K19"/>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topLeftCell="A13" workbookViewId="0">
      <selection activeCell="O23" sqref="O23"/>
    </sheetView>
  </sheetViews>
  <sheetFormatPr defaultColWidth="9.33203125" defaultRowHeight="18"/>
  <cols>
    <col min="1" max="1" width="8.6640625" style="24" customWidth="1"/>
    <col min="2" max="2" width="16.5" style="24" customWidth="1"/>
    <col min="3" max="3" width="23.1640625" style="24" customWidth="1"/>
    <col min="4" max="4" width="10.33203125" style="24" customWidth="1"/>
    <col min="5" max="35" width="4" style="24" customWidth="1"/>
    <col min="36" max="38" width="7.1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0" customHeight="1">
      <c r="A3" s="440" t="s">
        <v>994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1</v>
      </c>
      <c r="AL11" s="336">
        <f t="shared" si="4"/>
        <v>0</v>
      </c>
    </row>
    <row r="12" spans="1:38" s="25" customFormat="1">
      <c r="A12" s="5">
        <v>6</v>
      </c>
      <c r="B12" s="149">
        <v>2010060044</v>
      </c>
      <c r="C12" s="3" t="s">
        <v>1005</v>
      </c>
      <c r="D12" s="4" t="s">
        <v>92</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c r="A13" s="5">
        <v>7</v>
      </c>
      <c r="B13" s="149" t="s">
        <v>1006</v>
      </c>
      <c r="C13" s="3" t="s">
        <v>1007</v>
      </c>
      <c r="D13" s="4" t="s">
        <v>1008</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SUM(AJ7:AJ30)</f>
        <v>0</v>
      </c>
      <c r="AK31" s="19">
        <f>SUM(AK7:AK30)</f>
        <v>3</v>
      </c>
      <c r="AL31" s="19">
        <f>SUM(AL7:AL30)</f>
        <v>0</v>
      </c>
      <c r="AM31" s="24"/>
      <c r="AN31" s="24"/>
      <c r="AO31" s="24"/>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E36" s="422"/>
      <c r="F36" s="422"/>
      <c r="G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2"/>
      <c r="D37" s="422"/>
      <c r="E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2"/>
      <c r="D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1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24" workbookViewId="0">
      <selection activeCell="O27" sqref="O27"/>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2.25" customHeight="1">
      <c r="A3" s="440" t="s">
        <v>1042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0</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0</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0</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1" t="s">
        <v>2799</v>
      </c>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3"/>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4"/>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6"/>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0" t="s">
        <v>10</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19">
        <f t="shared" si="2"/>
        <v>0</v>
      </c>
      <c r="AK33" s="19">
        <f t="shared" si="3"/>
        <v>0</v>
      </c>
      <c r="AL33" s="19">
        <f t="shared" si="4"/>
        <v>0</v>
      </c>
      <c r="AM33" s="157"/>
      <c r="AN33" s="157"/>
      <c r="AO33" s="157"/>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5" workbookViewId="0">
      <selection activeCell="K30" sqref="K30"/>
    </sheetView>
  </sheetViews>
  <sheetFormatPr defaultColWidth="9.33203125" defaultRowHeight="18"/>
  <cols>
    <col min="1" max="1" width="6.6640625" style="24" customWidth="1"/>
    <col min="2" max="2" width="16.5" style="24" customWidth="1"/>
    <col min="3" max="3" width="23.5" style="24" customWidth="1"/>
    <col min="4" max="4" width="9.5" style="24" customWidth="1"/>
    <col min="5" max="35" width="4" style="24" customWidth="1"/>
    <col min="36" max="38" width="7.5" style="24" customWidth="1"/>
    <col min="39" max="16384" width="9.33203125" style="24"/>
  </cols>
  <sheetData>
    <row r="1" spans="1:39">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9">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9" ht="22.5">
      <c r="A3" s="440" t="s">
        <v>1094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9"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9"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9"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9" s="33" customFormat="1">
      <c r="A7" s="159">
        <v>1</v>
      </c>
      <c r="B7" s="79" t="s">
        <v>1095</v>
      </c>
      <c r="C7" s="80" t="s">
        <v>1096</v>
      </c>
      <c r="D7" s="4" t="s">
        <v>39</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72"/>
    </row>
    <row r="11" spans="1:39" s="33" customFormat="1">
      <c r="A11" s="159">
        <v>5</v>
      </c>
      <c r="B11" s="108" t="s">
        <v>1101</v>
      </c>
      <c r="C11" s="109" t="s">
        <v>1102</v>
      </c>
      <c r="D11" s="160" t="s">
        <v>1103</v>
      </c>
      <c r="E11" s="98"/>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9" s="33" customFormat="1">
      <c r="A12" s="168">
        <v>6</v>
      </c>
      <c r="B12" s="79" t="s">
        <v>1104</v>
      </c>
      <c r="C12" s="80" t="s">
        <v>1105</v>
      </c>
      <c r="D12" s="4" t="s">
        <v>41</v>
      </c>
      <c r="E12" s="99"/>
      <c r="F12" s="99"/>
      <c r="G12" s="99"/>
      <c r="H12" s="99"/>
      <c r="I12" s="99" t="s">
        <v>8</v>
      </c>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9" s="25" customFormat="1">
      <c r="A13" s="159">
        <v>7</v>
      </c>
      <c r="B13" s="79" t="s">
        <v>1106</v>
      </c>
      <c r="C13" s="80" t="s">
        <v>207</v>
      </c>
      <c r="D13" s="4" t="s">
        <v>92</v>
      </c>
      <c r="E13" s="99"/>
      <c r="F13" s="99"/>
      <c r="G13" s="99"/>
      <c r="H13" s="99" t="s">
        <v>8</v>
      </c>
      <c r="I13" s="99" t="s">
        <v>7</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1</v>
      </c>
    </row>
    <row r="14" spans="1:39" s="33" customFormat="1">
      <c r="A14" s="168">
        <v>8</v>
      </c>
      <c r="B14" s="79" t="s">
        <v>1107</v>
      </c>
      <c r="C14" s="80" t="s">
        <v>1108</v>
      </c>
      <c r="D14" s="4" t="s">
        <v>1109</v>
      </c>
      <c r="E14" s="99"/>
      <c r="F14" s="99"/>
      <c r="G14" s="99"/>
      <c r="H14" s="99" t="s">
        <v>8</v>
      </c>
      <c r="I14" s="99" t="s">
        <v>8</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2</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0</v>
      </c>
    </row>
    <row r="24" spans="1:38" s="25" customFormat="1">
      <c r="A24" s="168">
        <v>18</v>
      </c>
      <c r="B24" s="79" t="s">
        <v>1123</v>
      </c>
      <c r="C24" s="80" t="s">
        <v>64</v>
      </c>
      <c r="D24" s="4" t="s">
        <v>55</v>
      </c>
      <c r="E24" s="99"/>
      <c r="F24" s="99"/>
      <c r="G24" s="99"/>
      <c r="H24" s="99" t="s">
        <v>7</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0</v>
      </c>
    </row>
    <row r="25" spans="1:38" s="25" customFormat="1">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c r="A32" s="168">
        <v>26</v>
      </c>
      <c r="B32" s="79" t="s">
        <v>1138</v>
      </c>
      <c r="C32" s="80" t="s">
        <v>1139</v>
      </c>
      <c r="D32" s="4" t="s">
        <v>947</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0</v>
      </c>
    </row>
    <row r="33" spans="1:41" s="25" customFormat="1">
      <c r="A33" s="159">
        <v>27</v>
      </c>
      <c r="B33" s="79" t="s">
        <v>1140</v>
      </c>
      <c r="C33" s="80" t="s">
        <v>1141</v>
      </c>
      <c r="D33" s="4" t="s">
        <v>947</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0</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0</v>
      </c>
    </row>
    <row r="38" spans="1:41" s="25" customFormat="1" ht="21" customHeight="1">
      <c r="A38" s="168">
        <v>32</v>
      </c>
      <c r="B38" s="79" t="s">
        <v>1149</v>
      </c>
      <c r="C38" s="80" t="s">
        <v>652</v>
      </c>
      <c r="D38" s="4" t="s">
        <v>985</v>
      </c>
      <c r="E38" s="98"/>
      <c r="F38" s="99"/>
      <c r="G38" s="99"/>
      <c r="H38" s="99" t="s">
        <v>7</v>
      </c>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0</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2</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7" t="s">
        <v>1162</v>
      </c>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9"/>
      <c r="AJ45" s="19">
        <f t="shared" si="2"/>
        <v>0</v>
      </c>
      <c r="AK45" s="336">
        <f t="shared" si="3"/>
        <v>0</v>
      </c>
      <c r="AL45" s="336">
        <f t="shared" si="4"/>
        <v>0</v>
      </c>
    </row>
    <row r="46" spans="1:41" s="25" customFormat="1" ht="21" customHeight="1">
      <c r="A46" s="460" t="s">
        <v>10</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340">
        <f>SUM(AJ7:AJ44)</f>
        <v>0</v>
      </c>
      <c r="AK46" s="307">
        <f>SUM(AK7:AK44)</f>
        <v>9</v>
      </c>
      <c r="AL46" s="307">
        <f>SUM(AL7:AL44)</f>
        <v>6</v>
      </c>
      <c r="AM46" s="24"/>
      <c r="AN46" s="24"/>
      <c r="AO46" s="24"/>
    </row>
    <row r="47" spans="1:41" s="25" customFormat="1" ht="21" customHeight="1">
      <c r="A47" s="426" t="s">
        <v>2804</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8"/>
      <c r="AM47" s="338"/>
      <c r="AN47" s="338"/>
    </row>
    <row r="48" spans="1:4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0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5" workbookViewId="0">
      <selection activeCell="H35" sqref="H35"/>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8" width="5.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0.75" customHeight="1">
      <c r="A3" s="440" t="s">
        <v>1163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75">
        <v>1</v>
      </c>
      <c r="B7" s="149" t="s">
        <v>1164</v>
      </c>
      <c r="C7" s="3" t="s">
        <v>1165</v>
      </c>
      <c r="D7" s="4" t="s">
        <v>1166</v>
      </c>
      <c r="E7" s="150"/>
      <c r="F7" s="96"/>
      <c r="G7" s="96"/>
      <c r="H7" s="96"/>
      <c r="I7" s="95"/>
      <c r="J7" s="96"/>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175">
        <v>2</v>
      </c>
      <c r="B8" s="149" t="s">
        <v>1167</v>
      </c>
      <c r="C8" s="3" t="s">
        <v>1168</v>
      </c>
      <c r="D8" s="4" t="s">
        <v>1169</v>
      </c>
      <c r="E8" s="150"/>
      <c r="F8" s="96"/>
      <c r="G8" s="96"/>
      <c r="H8" s="96"/>
      <c r="I8" s="95"/>
      <c r="J8" s="96"/>
      <c r="K8" s="96"/>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0</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c r="K9" s="96"/>
      <c r="L9" s="96"/>
      <c r="M9" s="96"/>
      <c r="N9" s="96"/>
      <c r="O9" s="96"/>
      <c r="P9" s="96"/>
      <c r="Q9" s="95"/>
      <c r="R9" s="96"/>
      <c r="S9" s="96"/>
      <c r="T9" s="96"/>
      <c r="U9" s="96"/>
      <c r="V9" s="95"/>
      <c r="W9" s="96"/>
      <c r="X9" s="96"/>
      <c r="Y9" s="96"/>
      <c r="Z9" s="96"/>
      <c r="AA9" s="96"/>
      <c r="AB9" s="96"/>
      <c r="AC9" s="96"/>
      <c r="AD9" s="96"/>
      <c r="AE9" s="96"/>
      <c r="AF9" s="96"/>
      <c r="AG9" s="96"/>
      <c r="AH9" s="96"/>
      <c r="AI9" s="96"/>
      <c r="AJ9" s="19">
        <f t="shared" si="2"/>
        <v>1</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c r="A12" s="175">
        <v>6</v>
      </c>
      <c r="B12" s="149" t="s">
        <v>1176</v>
      </c>
      <c r="C12" s="3" t="s">
        <v>187</v>
      </c>
      <c r="D12" s="4" t="s">
        <v>70</v>
      </c>
      <c r="E12" s="96"/>
      <c r="F12" s="96" t="s">
        <v>6</v>
      </c>
      <c r="G12" s="96"/>
      <c r="H12" s="96"/>
      <c r="I12" s="95"/>
      <c r="J12" s="96"/>
      <c r="K12" s="96"/>
      <c r="L12" s="96"/>
      <c r="M12" s="96"/>
      <c r="N12" s="96"/>
      <c r="O12" s="96"/>
      <c r="P12" s="96"/>
      <c r="Q12" s="95"/>
      <c r="R12" s="96"/>
      <c r="S12" s="96"/>
      <c r="T12" s="96"/>
      <c r="U12" s="96"/>
      <c r="V12" s="95"/>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c r="N15" s="96"/>
      <c r="O15" s="96"/>
      <c r="P15" s="96"/>
      <c r="Q15" s="95"/>
      <c r="R15" s="96"/>
      <c r="S15" s="96"/>
      <c r="T15" s="96"/>
      <c r="U15" s="96"/>
      <c r="V15" s="95"/>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1</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0</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c r="L22" s="96"/>
      <c r="M22" s="96"/>
      <c r="N22" s="96"/>
      <c r="O22" s="96"/>
      <c r="P22" s="96"/>
      <c r="Q22" s="95"/>
      <c r="R22" s="96"/>
      <c r="S22" s="96"/>
      <c r="T22" s="96"/>
      <c r="U22" s="96"/>
      <c r="V22" s="95"/>
      <c r="W22" s="96"/>
      <c r="X22" s="96"/>
      <c r="Y22" s="96"/>
      <c r="Z22" s="96"/>
      <c r="AA22" s="96"/>
      <c r="AB22" s="96"/>
      <c r="AC22" s="96"/>
      <c r="AD22" s="96"/>
      <c r="AE22" s="96"/>
      <c r="AF22" s="96"/>
      <c r="AG22" s="96"/>
      <c r="AH22" s="96"/>
      <c r="AI22" s="96"/>
      <c r="AJ22" s="19">
        <f t="shared" si="2"/>
        <v>0</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c r="L25" s="96"/>
      <c r="M25" s="96"/>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0</v>
      </c>
      <c r="AL25" s="336">
        <f t="shared" si="4"/>
        <v>1</v>
      </c>
    </row>
    <row r="26" spans="1:38" s="145" customFormat="1">
      <c r="A26" s="176">
        <v>20</v>
      </c>
      <c r="B26" s="149" t="s">
        <v>1204</v>
      </c>
      <c r="C26" s="3" t="s">
        <v>1205</v>
      </c>
      <c r="D26" s="4" t="s">
        <v>103</v>
      </c>
      <c r="E26" s="96"/>
      <c r="F26" s="96"/>
      <c r="G26" s="96"/>
      <c r="H26" s="96"/>
      <c r="I26" s="95"/>
      <c r="J26" s="96"/>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1</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5" t="s">
        <v>10</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19">
        <f>SUM(AJ7:AJ42)</f>
        <v>9</v>
      </c>
      <c r="AK43" s="19">
        <f>SUM(AK7:AK42)</f>
        <v>0</v>
      </c>
      <c r="AL43" s="19">
        <f>SUM(AL7:AL42)</f>
        <v>2</v>
      </c>
      <c r="AM43" s="24"/>
      <c r="AN43" s="24"/>
      <c r="AO43" s="24"/>
    </row>
    <row r="44" spans="1:41" s="25" customFormat="1" ht="21" customHeight="1">
      <c r="A44" s="426" t="s">
        <v>2804</v>
      </c>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8"/>
      <c r="AM44" s="338"/>
      <c r="AN44" s="338"/>
    </row>
    <row r="45" spans="1:41">
      <c r="C45" s="422"/>
      <c r="D45" s="422"/>
      <c r="E45" s="422"/>
      <c r="F45" s="422"/>
      <c r="G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2"/>
      <c r="D46" s="422"/>
      <c r="E46" s="42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2"/>
      <c r="D47" s="42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5" workbookViewId="0">
      <selection activeCell="H34" sqref="H34"/>
    </sheetView>
  </sheetViews>
  <sheetFormatPr defaultColWidth="9.33203125" defaultRowHeight="18"/>
  <cols>
    <col min="1" max="1" width="8.6640625" style="24" customWidth="1"/>
    <col min="2" max="2" width="16" style="24" customWidth="1"/>
    <col min="3" max="3" width="24.5" style="24" customWidth="1"/>
    <col min="4" max="4" width="9.6640625" style="24" customWidth="1"/>
    <col min="5" max="35" width="4" style="24" customWidth="1"/>
    <col min="36" max="38" width="6.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22.5">
      <c r="A3" s="440" t="s">
        <v>1206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c r="K8" s="96"/>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2</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c r="K9" s="96"/>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0</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c r="K13" s="96"/>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1</v>
      </c>
      <c r="AK13" s="336">
        <f t="shared" si="3"/>
        <v>0</v>
      </c>
      <c r="AL13" s="336">
        <f t="shared" si="4"/>
        <v>0</v>
      </c>
    </row>
    <row r="14" spans="1:38" s="25" customFormat="1">
      <c r="A14" s="5">
        <v>8</v>
      </c>
      <c r="B14" s="149" t="s">
        <v>1218</v>
      </c>
      <c r="C14" s="3" t="s">
        <v>1219</v>
      </c>
      <c r="D14" s="4" t="s">
        <v>50</v>
      </c>
      <c r="E14" s="96"/>
      <c r="F14" s="95" t="s">
        <v>6</v>
      </c>
      <c r="G14" s="96"/>
      <c r="H14" s="96"/>
      <c r="I14" s="95"/>
      <c r="J14" s="96"/>
      <c r="K14" s="96"/>
      <c r="L14" s="96"/>
      <c r="M14" s="96"/>
      <c r="N14" s="96"/>
      <c r="O14" s="95"/>
      <c r="P14" s="96"/>
      <c r="Q14" s="96"/>
      <c r="R14" s="96"/>
      <c r="S14" s="96"/>
      <c r="T14" s="96"/>
      <c r="U14" s="96"/>
      <c r="V14" s="95"/>
      <c r="W14" s="95"/>
      <c r="X14" s="95"/>
      <c r="Y14" s="96"/>
      <c r="Z14" s="96"/>
      <c r="AA14" s="96"/>
      <c r="AB14" s="96"/>
      <c r="AC14" s="96"/>
      <c r="AD14" s="95"/>
      <c r="AE14" s="96"/>
      <c r="AF14" s="96"/>
      <c r="AG14" s="96"/>
      <c r="AH14" s="96"/>
      <c r="AI14" s="96"/>
      <c r="AJ14" s="19">
        <f t="shared" si="2"/>
        <v>1</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c r="A17" s="5">
        <v>11</v>
      </c>
      <c r="B17" s="149" t="s">
        <v>1222</v>
      </c>
      <c r="C17" s="3" t="s">
        <v>1223</v>
      </c>
      <c r="D17" s="4" t="s">
        <v>108</v>
      </c>
      <c r="E17" s="96"/>
      <c r="F17" s="95"/>
      <c r="G17" s="96"/>
      <c r="H17" s="96"/>
      <c r="I17" s="95"/>
      <c r="J17" s="96"/>
      <c r="K17" s="96"/>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0</v>
      </c>
      <c r="AK17" s="336">
        <f t="shared" si="3"/>
        <v>0</v>
      </c>
      <c r="AL17" s="336">
        <f t="shared" si="4"/>
        <v>0</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5" t="s">
        <v>10</v>
      </c>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19">
        <f>SUM(AJ7:AJ45)</f>
        <v>7</v>
      </c>
      <c r="AK46" s="19">
        <f>SUM(AK7:AK45)</f>
        <v>0</v>
      </c>
      <c r="AL46" s="19">
        <f>SUM(AL7:AL45)</f>
        <v>0</v>
      </c>
      <c r="AM46" s="24"/>
    </row>
    <row r="47" spans="1:39" s="25" customFormat="1" ht="21" customHeight="1">
      <c r="A47" s="426" t="s">
        <v>2804</v>
      </c>
      <c r="B47" s="427"/>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8"/>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F50" s="422"/>
      <c r="G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E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2"/>
      <c r="D52" s="422"/>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19" workbookViewId="0">
      <selection activeCell="O28" sqref="O28"/>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3" customHeight="1">
      <c r="A3" s="440" t="s">
        <v>1271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c r="A7" s="149">
        <v>1</v>
      </c>
      <c r="B7" s="178" t="s">
        <v>1272</v>
      </c>
      <c r="C7" s="179" t="s">
        <v>1273</v>
      </c>
      <c r="D7" s="160" t="s">
        <v>61</v>
      </c>
      <c r="E7" s="150"/>
      <c r="F7" s="96"/>
      <c r="G7" s="96"/>
      <c r="H7" s="96"/>
      <c r="I7" s="96" t="s">
        <v>7</v>
      </c>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0</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0</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0" t="s">
        <v>1162</v>
      </c>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2"/>
      <c r="AJ31" s="19">
        <f t="shared" si="2"/>
        <v>0</v>
      </c>
      <c r="AK31" s="336">
        <f t="shared" si="3"/>
        <v>0</v>
      </c>
      <c r="AL31" s="336">
        <f t="shared" si="4"/>
        <v>0</v>
      </c>
    </row>
    <row r="32" spans="1:39" s="25" customFormat="1" ht="21" customHeight="1">
      <c r="A32" s="425" t="s">
        <v>10</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19">
        <f>SUM(AJ7:AJ30)</f>
        <v>0</v>
      </c>
      <c r="AK32" s="19">
        <f>SUM(AK7:AK30)</f>
        <v>6</v>
      </c>
      <c r="AL32" s="19">
        <f>SUM(AL7:AL30)</f>
        <v>0</v>
      </c>
      <c r="AM32" s="24"/>
    </row>
    <row r="33" spans="1:38"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row>
    <row r="34" spans="1:38">
      <c r="C34" s="422"/>
      <c r="D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2"/>
      <c r="D35" s="422"/>
      <c r="E35" s="422"/>
      <c r="F35" s="422"/>
      <c r="G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2"/>
      <c r="D36" s="422"/>
      <c r="E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2"/>
      <c r="D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14" workbookViewId="0">
      <selection activeCell="Y19" sqref="Y19"/>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2.25" customHeight="1">
      <c r="A3" s="440" t="s">
        <v>1322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1</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1</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9" s="25" customFormat="1" ht="21" customHeight="1">
      <c r="A23" s="122">
        <v>17</v>
      </c>
      <c r="B23" s="122" t="s">
        <v>1353</v>
      </c>
      <c r="C23" s="123" t="s">
        <v>1354</v>
      </c>
      <c r="D23" s="131" t="s">
        <v>940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5" t="s">
        <v>10</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19">
        <f>SUM(AJ7:AJ28)</f>
        <v>0</v>
      </c>
      <c r="AK29" s="19">
        <f>SUM(AK7:AK28)</f>
        <v>8</v>
      </c>
      <c r="AL29" s="19">
        <f>SUM(AL7:AL28)</f>
        <v>0</v>
      </c>
      <c r="AM29" s="24"/>
    </row>
    <row r="30" spans="1:39" s="25" customFormat="1" ht="21" customHeight="1">
      <c r="A30" s="426" t="s">
        <v>2804</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9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8" workbookViewId="0">
      <selection activeCell="L16" sqref="L16"/>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8.5" customHeight="1">
      <c r="A3" s="440" t="s">
        <v>1367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1368</v>
      </c>
      <c r="C7" s="123" t="s">
        <v>1369</v>
      </c>
      <c r="D7" s="124"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1</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3"/>
      <c r="AN19" s="424"/>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c r="AM23" s="143"/>
      <c r="AN23" s="143"/>
      <c r="AO23" s="143"/>
    </row>
    <row r="24" spans="1:41" s="33" customFormat="1" ht="21" customHeight="1">
      <c r="A24" s="122">
        <v>18</v>
      </c>
      <c r="B24" s="194" t="s">
        <v>1401</v>
      </c>
      <c r="C24" s="195" t="s">
        <v>1108</v>
      </c>
      <c r="D24" s="196" t="s">
        <v>1028</v>
      </c>
      <c r="E24" s="473" t="s">
        <v>2799</v>
      </c>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5"/>
      <c r="AJ24" s="19">
        <f t="shared" si="2"/>
        <v>0</v>
      </c>
      <c r="AK24" s="336">
        <f t="shared" si="3"/>
        <v>0</v>
      </c>
      <c r="AL24" s="336">
        <f t="shared" si="4"/>
        <v>0</v>
      </c>
    </row>
    <row r="25" spans="1:41" s="25" customFormat="1" ht="21" customHeight="1">
      <c r="A25" s="425" t="s">
        <v>10</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19">
        <f>SUM(AJ7:AJ24)</f>
        <v>2</v>
      </c>
      <c r="AK25" s="19">
        <f>SUM(AK7:AK24)</f>
        <v>6</v>
      </c>
      <c r="AL25" s="19">
        <f>SUM(AL7:AL24)</f>
        <v>0</v>
      </c>
      <c r="AM25" s="24"/>
      <c r="AN25" s="24"/>
      <c r="AO25" s="24"/>
    </row>
    <row r="26" spans="1:41" s="25" customFormat="1" ht="21" customHeight="1">
      <c r="A26" s="426" t="s">
        <v>2804</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8"/>
      <c r="AM26" s="338"/>
      <c r="AN26" s="338"/>
    </row>
    <row r="27" spans="1:41">
      <c r="C27" s="422"/>
      <c r="D27" s="422"/>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22"/>
      <c r="D28" s="422"/>
      <c r="E28" s="422"/>
      <c r="F28" s="422"/>
      <c r="G28" s="422"/>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2"/>
      <c r="D29" s="422"/>
      <c r="E29" s="422"/>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C30:D30"/>
    <mergeCell ref="C27:D27"/>
    <mergeCell ref="C28:G28"/>
    <mergeCell ref="AM19:AN19"/>
    <mergeCell ref="A25:AI25"/>
    <mergeCell ref="C29:E29"/>
    <mergeCell ref="E24:AI24"/>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3">
    <cfRule type="expression" dxfId="9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workbookViewId="0">
      <selection activeCell="L13" sqref="L13"/>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0.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1402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1</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2</v>
      </c>
      <c r="AK19" s="336">
        <f t="shared" si="3"/>
        <v>0</v>
      </c>
      <c r="AL19" s="336">
        <f t="shared" si="4"/>
        <v>0</v>
      </c>
      <c r="AM19" s="476"/>
      <c r="AN19" s="433"/>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2</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77" t="s">
        <v>1448</v>
      </c>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9"/>
      <c r="AJ31" s="19">
        <f t="shared" si="2"/>
        <v>0</v>
      </c>
      <c r="AK31" s="336">
        <f t="shared" si="3"/>
        <v>0</v>
      </c>
      <c r="AL31" s="336">
        <f t="shared" si="4"/>
        <v>0</v>
      </c>
    </row>
    <row r="32" spans="1:41" s="158" customFormat="1" ht="21" customHeight="1">
      <c r="A32" s="425" t="s">
        <v>10</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19">
        <f>SUM(AJ7:AJ30)</f>
        <v>11</v>
      </c>
      <c r="AK32" s="19">
        <f>SUM(AK7:AK30)</f>
        <v>1</v>
      </c>
      <c r="AL32" s="19">
        <f>SUM(AL7:AL30)</f>
        <v>2</v>
      </c>
      <c r="AM32" s="157"/>
      <c r="AN32" s="157"/>
      <c r="AO32" s="157"/>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abSelected="1" topLeftCell="A15" workbookViewId="0">
      <selection activeCell="X24" sqref="X24"/>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41.25" customHeight="1">
      <c r="A3" s="440" t="s">
        <v>1449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198">
        <v>4</v>
      </c>
      <c r="B10" s="79" t="s">
        <v>1454</v>
      </c>
      <c r="C10" s="80" t="s">
        <v>1455</v>
      </c>
      <c r="D10" s="81" t="s">
        <v>41</v>
      </c>
      <c r="E10" s="98"/>
      <c r="F10" s="99"/>
      <c r="G10" s="99"/>
      <c r="H10" s="100"/>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3"/>
      <c r="AN19" s="424"/>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43"/>
      <c r="AN29" s="143"/>
      <c r="AO29" s="143"/>
    </row>
    <row r="30" spans="1:41" s="33" customFormat="1" ht="21" customHeight="1">
      <c r="A30" s="198">
        <v>24</v>
      </c>
      <c r="B30" s="165" t="s">
        <v>1489</v>
      </c>
      <c r="C30" s="166" t="s">
        <v>1490</v>
      </c>
      <c r="D30" s="201" t="s">
        <v>53</v>
      </c>
      <c r="E30" s="480" t="s">
        <v>1491</v>
      </c>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2"/>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3"/>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5"/>
      <c r="AJ31" s="19">
        <f t="shared" si="2"/>
        <v>0</v>
      </c>
      <c r="AK31" s="336">
        <f t="shared" si="3"/>
        <v>0</v>
      </c>
      <c r="AL31" s="336">
        <f t="shared" si="4"/>
        <v>0</v>
      </c>
    </row>
    <row r="32" spans="1:41" s="25" customFormat="1" ht="21" customHeight="1">
      <c r="A32" s="460" t="s">
        <v>10</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340">
        <f>SUM(AJ7:AJ29)</f>
        <v>11</v>
      </c>
      <c r="AK32" s="147">
        <f>SUM(AK7:AK29)</f>
        <v>0</v>
      </c>
      <c r="AL32" s="147">
        <f>SUM(AL7:AL29)</f>
        <v>3</v>
      </c>
      <c r="AM32" s="24"/>
      <c r="AN32" s="24"/>
      <c r="AO32" s="24"/>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8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L12" sqref="L12"/>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1.5" customHeight="1">
      <c r="A3" s="440" t="s">
        <v>895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346"/>
    </row>
    <row r="4" spans="1:41" ht="31.5" customHeight="1">
      <c r="B4" s="329"/>
      <c r="C4" s="329"/>
      <c r="D4" s="329"/>
      <c r="E4" s="329" t="s">
        <v>1778</v>
      </c>
      <c r="F4" s="329" t="s">
        <v>1778</v>
      </c>
      <c r="G4" s="329"/>
      <c r="H4" s="329"/>
      <c r="I4" s="429" t="s">
        <v>2797</v>
      </c>
      <c r="J4" s="429"/>
      <c r="K4" s="429"/>
      <c r="L4" s="429"/>
      <c r="M4" s="429">
        <v>1</v>
      </c>
      <c r="N4" s="429"/>
      <c r="O4" s="429" t="s">
        <v>2798</v>
      </c>
      <c r="P4" s="429"/>
      <c r="Q4" s="429"/>
      <c r="R4" s="429">
        <v>2021</v>
      </c>
      <c r="S4" s="429"/>
      <c r="T4" s="429"/>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0</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0</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3"/>
      <c r="AN20" s="424"/>
      <c r="AO20" s="28"/>
    </row>
    <row r="21" spans="1:131" s="25" customFormat="1" ht="21" customHeight="1">
      <c r="A21" s="67">
        <v>15</v>
      </c>
      <c r="B21" s="79" t="s">
        <v>502</v>
      </c>
      <c r="C21" s="80" t="s">
        <v>76</v>
      </c>
      <c r="D21" s="81" t="s">
        <v>92</v>
      </c>
      <c r="E21" s="87"/>
      <c r="F21" s="86"/>
      <c r="G21" s="86"/>
      <c r="H21" s="86"/>
      <c r="I21" s="86"/>
      <c r="J21" s="86"/>
      <c r="K21" s="86"/>
      <c r="L21" s="86"/>
      <c r="M21" s="86"/>
      <c r="N21" s="86"/>
      <c r="O21" s="93"/>
      <c r="P21" s="86"/>
      <c r="Q21" s="86"/>
      <c r="R21" s="86"/>
      <c r="S21" s="86"/>
      <c r="T21" s="86"/>
      <c r="U21" s="86"/>
      <c r="V21" s="86"/>
      <c r="W21" s="86"/>
      <c r="X21" s="86"/>
      <c r="Y21" s="86"/>
      <c r="Z21" s="86"/>
      <c r="AA21" s="86"/>
      <c r="AB21" s="86"/>
      <c r="AC21" s="86"/>
      <c r="AD21" s="86"/>
      <c r="AE21" s="86"/>
      <c r="AF21" s="86"/>
      <c r="AG21" s="86"/>
      <c r="AH21" s="86"/>
      <c r="AI21" s="86"/>
      <c r="AJ21" s="19">
        <f t="shared" si="2"/>
        <v>0</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0</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0</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5" t="s">
        <v>10</v>
      </c>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19">
        <f>SUM(AJ8:AJ42)</f>
        <v>4</v>
      </c>
      <c r="AK43" s="19">
        <f>SUM(AK8:AK42)</f>
        <v>5</v>
      </c>
      <c r="AL43" s="19">
        <f>SUM(AL8:AL42)</f>
        <v>0</v>
      </c>
      <c r="AM43" s="29" t="s">
        <v>11</v>
      </c>
      <c r="AN43" s="29" t="s">
        <v>12</v>
      </c>
      <c r="AO43" s="29" t="s">
        <v>13</v>
      </c>
      <c r="AP43" s="28"/>
      <c r="AQ43" s="28"/>
    </row>
    <row r="44" spans="1:44" s="25" customFormat="1" ht="21" customHeight="1">
      <c r="A44" s="426" t="s">
        <v>2804</v>
      </c>
      <c r="B44" s="427"/>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8"/>
      <c r="AM44" s="148"/>
      <c r="AN44" s="148"/>
      <c r="AO44" s="148"/>
      <c r="AP44" s="338"/>
      <c r="AQ44" s="338"/>
    </row>
    <row r="45" spans="1:44">
      <c r="A45" s="13"/>
      <c r="B45" s="13"/>
      <c r="C45" s="422"/>
      <c r="D45" s="422"/>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69" priority="2">
      <formula>IF(E$6="CN",1,0)</formula>
    </cfRule>
  </conditionalFormatting>
  <conditionalFormatting sqref="E6:AI42">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M12" sqref="M12"/>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1495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122">
        <v>1</v>
      </c>
      <c r="B7" s="122" t="s">
        <v>1496</v>
      </c>
      <c r="C7" s="123" t="s">
        <v>121</v>
      </c>
      <c r="D7" s="124" t="s">
        <v>37</v>
      </c>
      <c r="E7" s="202"/>
      <c r="F7" s="99" t="s">
        <v>7</v>
      </c>
      <c r="G7" s="99"/>
      <c r="H7" s="99"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1497</v>
      </c>
      <c r="C8" s="123" t="s">
        <v>1498</v>
      </c>
      <c r="D8" s="124" t="s">
        <v>37</v>
      </c>
      <c r="E8" s="202"/>
      <c r="F8" s="99"/>
      <c r="G8" s="99"/>
      <c r="H8" s="99" t="s">
        <v>6</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25" customFormat="1">
      <c r="A11" s="122">
        <v>5</v>
      </c>
      <c r="B11" s="122" t="s">
        <v>1503</v>
      </c>
      <c r="C11" s="123" t="s">
        <v>1133</v>
      </c>
      <c r="D11" s="124" t="s">
        <v>39</v>
      </c>
      <c r="E11" s="202"/>
      <c r="F11" s="99"/>
      <c r="G11" s="99"/>
      <c r="H11" s="99" t="s">
        <v>6</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1</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3"/>
      <c r="AN20" s="424"/>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c r="AM23" s="143"/>
      <c r="AN23" s="143"/>
      <c r="AO23" s="143"/>
    </row>
    <row r="24" spans="1:41" s="25" customFormat="1" ht="21" customHeight="1">
      <c r="A24" s="122">
        <v>18</v>
      </c>
      <c r="B24" s="122" t="s">
        <v>1528</v>
      </c>
      <c r="C24" s="123" t="s">
        <v>1529</v>
      </c>
      <c r="D24" s="124" t="s">
        <v>952</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4</v>
      </c>
      <c r="AK26" s="147">
        <f>SUM(AK7:AK25)</f>
        <v>11</v>
      </c>
      <c r="AL26" s="147">
        <f>SUM(AL7:AL25)</f>
        <v>0</v>
      </c>
      <c r="AM26" s="24"/>
      <c r="AN26" s="24"/>
      <c r="AO26" s="24"/>
    </row>
    <row r="27" spans="1:41"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F31" s="422"/>
      <c r="G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E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8" workbookViewId="0">
      <selection activeCell="N20" sqref="N20"/>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3" customHeight="1">
      <c r="A3" s="440" t="s">
        <v>1530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26.2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t="s">
        <v>7</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2</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2</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3"/>
      <c r="AN20" s="424"/>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2</v>
      </c>
      <c r="AL25" s="336">
        <f t="shared" si="4"/>
        <v>0</v>
      </c>
      <c r="AM25" s="143"/>
      <c r="AN25" s="143"/>
      <c r="AO25" s="143"/>
    </row>
    <row r="26" spans="1:41" s="25" customFormat="1" ht="21" customHeight="1">
      <c r="A26" s="460" t="s">
        <v>10</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340">
        <f>SUM(AJ7:AJ25)</f>
        <v>0</v>
      </c>
      <c r="AK26" s="147">
        <f>SUM(AK7:AK25)</f>
        <v>14</v>
      </c>
      <c r="AL26" s="147">
        <f>SUM(AL7:AL25)</f>
        <v>0</v>
      </c>
      <c r="AM26" s="24"/>
      <c r="AN26" s="24"/>
      <c r="AO26" s="24"/>
    </row>
    <row r="27" spans="1:41"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2"/>
      <c r="D29" s="422"/>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2"/>
      <c r="D30" s="422"/>
      <c r="E30" s="422"/>
      <c r="F30" s="422"/>
      <c r="G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5" workbookViewId="0">
      <selection activeCell="L24" sqref="L24"/>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1567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0</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423"/>
      <c r="AN20" s="424"/>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43"/>
      <c r="AN32" s="143"/>
      <c r="AO32" s="143"/>
    </row>
    <row r="33" spans="1:41" s="25" customFormat="1" ht="21" customHeight="1">
      <c r="A33" s="425" t="s">
        <v>10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19">
        <f>SUM(AJ7:AJ32)</f>
        <v>2</v>
      </c>
      <c r="AK33" s="19">
        <f>SUM(AK7:AK32)</f>
        <v>1</v>
      </c>
      <c r="AL33" s="19">
        <f>SUM(AL7:AL32)</f>
        <v>3</v>
      </c>
      <c r="AM33" s="24"/>
      <c r="AN33" s="24"/>
      <c r="AO33" s="24"/>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2"/>
      <c r="D37" s="422"/>
      <c r="E37" s="422"/>
      <c r="F37" s="422"/>
      <c r="G37" s="42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2"/>
      <c r="D38" s="422"/>
      <c r="E38" s="42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8" workbookViewId="0">
      <selection activeCell="P20" sqref="P20"/>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1653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0</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23"/>
      <c r="AN17" s="424"/>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7" t="s">
        <v>2799</v>
      </c>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9"/>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0"/>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2"/>
      <c r="AJ31" s="19">
        <f t="shared" si="2"/>
        <v>0</v>
      </c>
      <c r="AK31" s="336">
        <f t="shared" si="3"/>
        <v>0</v>
      </c>
      <c r="AL31" s="336">
        <f t="shared" si="4"/>
        <v>0</v>
      </c>
      <c r="AM31" s="153"/>
      <c r="AN31" s="153"/>
      <c r="AO31" s="153"/>
    </row>
    <row r="32" spans="1:41" s="25" customFormat="1" ht="21" customHeight="1">
      <c r="A32" s="486" t="s">
        <v>10</v>
      </c>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147">
        <f>SUM(AJ7:AJ29)</f>
        <v>3</v>
      </c>
      <c r="AK32" s="147">
        <f>SUM(AK7:AK29)</f>
        <v>3</v>
      </c>
      <c r="AL32" s="147">
        <f>SUM(AL7:AL29)</f>
        <v>3</v>
      </c>
      <c r="AM32" s="24"/>
      <c r="AN32" s="24"/>
    </row>
    <row r="33" spans="1:39"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row>
    <row r="34" spans="1:39">
      <c r="C34" s="422"/>
      <c r="D34" s="422"/>
      <c r="E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2"/>
      <c r="D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75"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6" workbookViewId="0">
      <selection activeCell="Q30" sqref="Q30"/>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 r="A3" s="440" t="s">
        <v>1705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3"/>
      <c r="AN21" s="494"/>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1</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14">
        <f>SUM(AJ7:AJ35)</f>
        <v>1</v>
      </c>
      <c r="AK36" s="114">
        <f>SUM(AK7:AK35)</f>
        <v>3</v>
      </c>
      <c r="AL36" s="114">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AD4" sqref="AD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3.1" customHeight="1">
      <c r="A3" s="440" t="s">
        <v>1751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0</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3"/>
      <c r="AN20" s="494"/>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5" t="s">
        <v>2799</v>
      </c>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7"/>
      <c r="AJ32" s="19">
        <f t="shared" si="2"/>
        <v>0</v>
      </c>
      <c r="AK32" s="336">
        <f t="shared" si="3"/>
        <v>0</v>
      </c>
      <c r="AL32" s="336">
        <f t="shared" si="4"/>
        <v>0</v>
      </c>
      <c r="AM32" s="12"/>
      <c r="AN32" s="12"/>
      <c r="AO32" s="12"/>
    </row>
    <row r="33" spans="1:41" ht="21" hidden="1" customHeight="1">
      <c r="A33" s="5">
        <v>27</v>
      </c>
      <c r="B33" s="178" t="s">
        <v>958</v>
      </c>
      <c r="C33" s="179" t="s">
        <v>959</v>
      </c>
      <c r="D33" s="160" t="s">
        <v>960</v>
      </c>
      <c r="E33" s="498"/>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500"/>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8"/>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500"/>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8"/>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500"/>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1"/>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3"/>
      <c r="AJ36" s="19">
        <f t="shared" si="2"/>
        <v>0</v>
      </c>
      <c r="AK36" s="336">
        <f t="shared" si="3"/>
        <v>0</v>
      </c>
      <c r="AL36" s="336">
        <f t="shared" si="4"/>
        <v>0</v>
      </c>
      <c r="AM36" s="12"/>
      <c r="AN36" s="12"/>
      <c r="AO36" s="12"/>
    </row>
    <row r="37" spans="1:41" ht="21" customHeight="1">
      <c r="A37" s="448" t="s">
        <v>10</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19">
        <f>SUM(AJ7:AJ35)</f>
        <v>0</v>
      </c>
      <c r="AK37" s="19">
        <f>SUM(AK7:AK35)</f>
        <v>0</v>
      </c>
      <c r="AL37" s="19">
        <f>SUM(AL7:AL35)</f>
        <v>0</v>
      </c>
    </row>
    <row r="38" spans="1:41" s="25" customFormat="1" ht="21" customHeight="1">
      <c r="A38" s="426" t="s">
        <v>2804</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8"/>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4" workbookViewId="0">
      <selection activeCell="H14" sqref="H14"/>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1804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1</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0</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3"/>
      <c r="AN20" s="424"/>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504" t="s">
        <v>10</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6"/>
      <c r="AJ27" s="226">
        <f>SUM(AJ7:AJ26)</f>
        <v>1</v>
      </c>
      <c r="AK27" s="226">
        <f>SUM(AK7:AK26)</f>
        <v>1</v>
      </c>
      <c r="AL27" s="226">
        <f>SUM(AL7:AL26)</f>
        <v>0</v>
      </c>
    </row>
    <row r="28" spans="1:41" s="25" customFormat="1" ht="21" customHeight="1">
      <c r="A28" s="426" t="s">
        <v>2804</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c r="AM28" s="338"/>
    </row>
    <row r="29" spans="1:41" s="25" customFormat="1">
      <c r="A29" s="24"/>
      <c r="B29" s="24"/>
      <c r="C29" s="422"/>
      <c r="D29" s="422"/>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2"/>
      <c r="D30" s="422"/>
      <c r="E30" s="422"/>
      <c r="F30" s="422"/>
      <c r="G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2"/>
      <c r="D31" s="422"/>
      <c r="E31" s="422"/>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2"/>
      <c r="D32" s="422"/>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6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0" workbookViewId="0">
      <selection activeCell="H31" sqref="H31"/>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8" width="5.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1839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0</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0</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0</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7"/>
      <c r="AN20" s="508"/>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1</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0</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0</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2</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5" t="s">
        <v>10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19">
        <f>SUM(AJ7:AJ32)</f>
        <v>13</v>
      </c>
      <c r="AK33" s="19">
        <f>SUM(AK7:AK32)</f>
        <v>0</v>
      </c>
      <c r="AL33" s="19">
        <f>SUM(AL7:AL32)</f>
        <v>2</v>
      </c>
      <c r="AM33" s="24"/>
      <c r="AN33" s="24"/>
      <c r="AO33" s="24"/>
    </row>
    <row r="34" spans="1:41"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338"/>
      <c r="AN34" s="338"/>
    </row>
    <row r="35" spans="1:41">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N15" sqref="N15"/>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1884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5">
        <v>1</v>
      </c>
      <c r="B7" s="39">
        <v>2010080054</v>
      </c>
      <c r="C7" s="40" t="s">
        <v>612</v>
      </c>
      <c r="D7" s="41" t="s">
        <v>37</v>
      </c>
      <c r="E7" s="150"/>
      <c r="F7" s="96"/>
      <c r="G7" s="96"/>
      <c r="H7" s="96"/>
      <c r="I7" s="96" t="s">
        <v>7</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0</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2</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3"/>
      <c r="AN27" s="153"/>
      <c r="AO27" s="153"/>
    </row>
    <row r="28" spans="1:41" s="25" customFormat="1">
      <c r="A28" s="5">
        <v>22</v>
      </c>
      <c r="B28" s="39" t="s">
        <v>1888</v>
      </c>
      <c r="C28" s="40" t="s">
        <v>1889</v>
      </c>
      <c r="D28" s="41" t="s">
        <v>1890</v>
      </c>
      <c r="E28" s="509" t="s">
        <v>2799</v>
      </c>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1"/>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2"/>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4"/>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3"/>
      <c r="AN29" s="424"/>
      <c r="AO29" s="153"/>
    </row>
    <row r="30" spans="1:41" s="25" customFormat="1">
      <c r="A30" s="5">
        <v>24</v>
      </c>
      <c r="B30" s="39" t="s">
        <v>1885</v>
      </c>
      <c r="C30" s="40" t="s">
        <v>1886</v>
      </c>
      <c r="D30" s="41" t="s">
        <v>36</v>
      </c>
      <c r="E30" s="515"/>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7"/>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SUM(AJ7:AJ27)</f>
        <v>4</v>
      </c>
      <c r="AK31" s="19">
        <f>SUM(AK7:AK27)</f>
        <v>3</v>
      </c>
      <c r="AL31" s="19">
        <f>SUM(AL7:AL27)</f>
        <v>0</v>
      </c>
      <c r="AM31" s="24"/>
      <c r="AN31" s="24"/>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338"/>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0"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23" workbookViewId="0">
      <selection activeCell="O36" sqref="O36"/>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8" width="9"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22.5">
      <c r="A3" s="440" t="s">
        <v>1924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79" t="s">
        <v>1925</v>
      </c>
      <c r="C7" s="80" t="s">
        <v>533</v>
      </c>
      <c r="D7" s="81" t="s">
        <v>82</v>
      </c>
      <c r="E7" s="5"/>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8"/>
      <c r="AN19" s="519"/>
      <c r="AO19" s="177"/>
    </row>
    <row r="20" spans="1:41" s="145" customFormat="1" ht="21" customHeight="1">
      <c r="A20" s="5">
        <v>14</v>
      </c>
      <c r="B20" s="79" t="s">
        <v>1945</v>
      </c>
      <c r="C20" s="80" t="s">
        <v>670</v>
      </c>
      <c r="D20" s="81" t="s">
        <v>150</v>
      </c>
      <c r="E20" s="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3"/>
      <c r="AN36" s="153"/>
      <c r="AO36" s="153"/>
    </row>
    <row r="37" spans="1:41" s="25" customFormat="1" ht="21" customHeight="1">
      <c r="A37" s="5">
        <v>31</v>
      </c>
      <c r="B37" s="79" t="s">
        <v>1967</v>
      </c>
      <c r="C37" s="80" t="s">
        <v>1968</v>
      </c>
      <c r="D37" s="81" t="s">
        <v>1969</v>
      </c>
      <c r="E37" s="22"/>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3"/>
      <c r="AN38" s="153"/>
      <c r="AO38" s="153"/>
    </row>
    <row r="39" spans="1:41" s="25" customFormat="1" ht="21" customHeight="1">
      <c r="A39" s="5">
        <v>33</v>
      </c>
      <c r="B39" s="79" t="s">
        <v>1936</v>
      </c>
      <c r="C39" s="80" t="s">
        <v>31</v>
      </c>
      <c r="D39" s="81" t="s">
        <v>1543</v>
      </c>
      <c r="E39" s="523" t="s">
        <v>2799</v>
      </c>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5"/>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SUM(AJ7:AJ38)</f>
        <v>2</v>
      </c>
      <c r="AK40" s="19">
        <f>SUM(AK7:AK38)</f>
        <v>1</v>
      </c>
      <c r="AL40" s="19">
        <f>SUM(AL7:AL38)</f>
        <v>0</v>
      </c>
    </row>
    <row r="41" spans="1:41"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1">
      <c r="C42" s="422"/>
      <c r="D42" s="422"/>
      <c r="E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2"/>
      <c r="D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5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7" zoomScaleNormal="100" workbookViewId="0">
      <selection activeCell="J25" sqref="J25"/>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897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0</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0</v>
      </c>
    </row>
    <row r="17" spans="1:38" s="25" customFormat="1" ht="21" customHeight="1">
      <c r="A17" s="5">
        <v>11</v>
      </c>
      <c r="B17" s="79" t="s">
        <v>556</v>
      </c>
      <c r="C17" s="80" t="s">
        <v>557</v>
      </c>
      <c r="D17" s="81" t="s">
        <v>14</v>
      </c>
      <c r="E17" s="98"/>
      <c r="F17" s="99"/>
      <c r="G17" s="99"/>
      <c r="H17" s="99"/>
      <c r="I17" s="99"/>
      <c r="J17" s="99"/>
      <c r="K17" s="99"/>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0</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1</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c r="L22" s="99"/>
      <c r="M22" s="99"/>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2</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0</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0</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0</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c r="K34" s="99"/>
      <c r="L34" s="99"/>
      <c r="M34" s="99"/>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1</v>
      </c>
      <c r="AK34" s="335">
        <f t="shared" si="3"/>
        <v>0</v>
      </c>
      <c r="AL34" s="335">
        <f t="shared" si="4"/>
        <v>1</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1" t="s">
        <v>2799</v>
      </c>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3"/>
      <c r="AJ42" s="19">
        <f t="shared" si="2"/>
        <v>0</v>
      </c>
      <c r="AK42" s="335">
        <f t="shared" si="3"/>
        <v>0</v>
      </c>
      <c r="AL42" s="335">
        <f t="shared" si="4"/>
        <v>0</v>
      </c>
    </row>
    <row r="43" spans="1:39" s="25" customFormat="1" ht="21" customHeight="1">
      <c r="A43" s="5">
        <v>37</v>
      </c>
      <c r="B43" s="79" t="s">
        <v>586</v>
      </c>
      <c r="C43" s="80" t="s">
        <v>101</v>
      </c>
      <c r="D43" s="81" t="s">
        <v>112</v>
      </c>
      <c r="E43" s="444"/>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6"/>
      <c r="AJ43" s="19">
        <f t="shared" si="2"/>
        <v>0</v>
      </c>
      <c r="AK43" s="335">
        <f t="shared" si="3"/>
        <v>0</v>
      </c>
      <c r="AL43" s="335">
        <f t="shared" si="4"/>
        <v>0</v>
      </c>
    </row>
    <row r="44" spans="1:39" s="25" customFormat="1" ht="21" customHeight="1">
      <c r="A44" s="425" t="s">
        <v>10</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19">
        <f>SUM(AJ7:AJ41)</f>
        <v>6</v>
      </c>
      <c r="AK44" s="19">
        <f>SUM(AK7:AK41)</f>
        <v>6</v>
      </c>
      <c r="AL44" s="19">
        <f>SUM(AL7:AL41)</f>
        <v>4</v>
      </c>
    </row>
    <row r="45" spans="1:39" s="25" customFormat="1" ht="21" customHeight="1">
      <c r="A45" s="426" t="s">
        <v>2804</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8"/>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67" priority="3">
      <formula>IF(E$6="CN",1,0)</formula>
    </cfRule>
  </conditionalFormatting>
  <conditionalFormatting sqref="E6:AI6">
    <cfRule type="expression" dxfId="166" priority="2">
      <formula>IF(E$6="CN",1,0)</formula>
    </cfRule>
  </conditionalFormatting>
  <conditionalFormatting sqref="E6:AI41 E42">
    <cfRule type="expression" dxfId="165"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13" workbookViewId="0">
      <selection activeCell="P21" sqref="P21"/>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3" customHeight="1">
      <c r="A3" s="440" t="s">
        <v>1979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c r="A7" s="5">
        <v>1</v>
      </c>
      <c r="B7" s="39" t="s">
        <v>1980</v>
      </c>
      <c r="C7" s="40" t="s">
        <v>1981</v>
      </c>
      <c r="D7" s="41" t="s">
        <v>37</v>
      </c>
      <c r="E7" s="150"/>
      <c r="F7" s="96" t="s">
        <v>6</v>
      </c>
      <c r="G7" s="96"/>
      <c r="H7" s="96"/>
      <c r="I7" s="96" t="s">
        <v>8</v>
      </c>
      <c r="J7" s="96"/>
      <c r="K7" s="96"/>
      <c r="L7" s="96"/>
      <c r="M7" s="96"/>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1</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1</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1</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3"/>
      <c r="AN19" s="424"/>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0</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c r="N27" s="96"/>
      <c r="O27" s="96"/>
      <c r="P27" s="95"/>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1</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c r="N32" s="96"/>
      <c r="O32" s="96"/>
      <c r="P32" s="95"/>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c r="K35" s="96"/>
      <c r="L35" s="96"/>
      <c r="M35" s="96"/>
      <c r="N35" s="96"/>
      <c r="O35" s="96"/>
      <c r="P35" s="95"/>
      <c r="Q35" s="96"/>
      <c r="R35" s="96"/>
      <c r="S35" s="96"/>
      <c r="T35" s="96"/>
      <c r="U35" s="96"/>
      <c r="V35" s="96"/>
      <c r="W35" s="96"/>
      <c r="X35" s="96"/>
      <c r="Y35" s="96"/>
      <c r="Z35" s="96"/>
      <c r="AA35" s="96"/>
      <c r="AB35" s="96"/>
      <c r="AC35" s="96"/>
      <c r="AD35" s="96"/>
      <c r="AE35" s="96"/>
      <c r="AF35" s="96"/>
      <c r="AG35" s="96"/>
      <c r="AH35" s="96"/>
      <c r="AI35" s="96"/>
      <c r="AJ35" s="19">
        <f t="shared" si="2"/>
        <v>1</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c r="A38" s="5">
        <v>32</v>
      </c>
      <c r="B38" s="39" t="s">
        <v>2006</v>
      </c>
      <c r="C38" s="40" t="s">
        <v>2007</v>
      </c>
      <c r="D38" s="41" t="s">
        <v>21</v>
      </c>
      <c r="E38" s="526" t="s">
        <v>2799</v>
      </c>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8"/>
      <c r="AJ38" s="19">
        <f t="shared" si="2"/>
        <v>0</v>
      </c>
      <c r="AK38" s="336">
        <f t="shared" si="3"/>
        <v>0</v>
      </c>
      <c r="AL38" s="336">
        <f t="shared" si="4"/>
        <v>0</v>
      </c>
      <c r="AM38" s="153"/>
      <c r="AN38" s="153"/>
      <c r="AO38" s="153"/>
    </row>
    <row r="39" spans="1:41" s="25" customFormat="1">
      <c r="A39" s="5">
        <v>33</v>
      </c>
      <c r="B39" s="39">
        <v>2010090094</v>
      </c>
      <c r="C39" s="40" t="s">
        <v>1993</v>
      </c>
      <c r="D39" s="41" t="s">
        <v>14</v>
      </c>
      <c r="E39" s="444"/>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6"/>
      <c r="AJ39" s="19">
        <f t="shared" si="2"/>
        <v>0</v>
      </c>
      <c r="AK39" s="336">
        <f t="shared" si="3"/>
        <v>0</v>
      </c>
      <c r="AL39" s="336">
        <f t="shared" si="4"/>
        <v>0</v>
      </c>
      <c r="AM39" s="153"/>
      <c r="AN39" s="153"/>
      <c r="AO39" s="153"/>
    </row>
    <row r="40" spans="1:41" s="25" customFormat="1" ht="21" customHeight="1">
      <c r="A40" s="425" t="s">
        <v>10</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19">
        <f>SUM(AJ7:AJ37)</f>
        <v>10</v>
      </c>
      <c r="AK40" s="19">
        <f>SUM(AK7:AK37)</f>
        <v>5</v>
      </c>
      <c r="AL40" s="19">
        <f>SUM(AL7:AL37)</f>
        <v>8</v>
      </c>
      <c r="AM40" s="24"/>
      <c r="AN40" s="24"/>
      <c r="AO40" s="24"/>
    </row>
    <row r="41" spans="1:41"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2"/>
      <c r="D43" s="422"/>
      <c r="E43" s="422"/>
      <c r="F43" s="422"/>
      <c r="G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1"/>
  <sheetViews>
    <sheetView topLeftCell="A34" workbookViewId="0">
      <selection activeCell="J29" sqref="J29"/>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8" width="7"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22.5">
      <c r="A3" s="440" t="s">
        <v>2030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6"/>
      <c r="AN20" s="433"/>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29" t="s">
        <v>2078</v>
      </c>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8"/>
      <c r="AJ43" s="19">
        <f t="shared" si="2"/>
        <v>0</v>
      </c>
      <c r="AK43" s="336">
        <f t="shared" si="3"/>
        <v>0</v>
      </c>
      <c r="AL43" s="336">
        <f t="shared" si="4"/>
        <v>0</v>
      </c>
      <c r="AM43" s="155"/>
      <c r="AN43" s="155"/>
      <c r="AO43" s="155"/>
    </row>
    <row r="44" spans="1:41" s="158" customFormat="1" ht="21" customHeight="1">
      <c r="A44" s="425" t="s">
        <v>10</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19">
        <f>SUM(AJ7:AJ43)</f>
        <v>6</v>
      </c>
      <c r="AK44" s="19">
        <f>SUM(AK7:AK43)</f>
        <v>0</v>
      </c>
      <c r="AL44" s="19">
        <f>SUM(AL7:AL43)</f>
        <v>0</v>
      </c>
      <c r="AM44" s="157"/>
      <c r="AN44" s="157"/>
    </row>
    <row r="45" spans="1:41" s="25" customFormat="1" ht="21" customHeight="1">
      <c r="A45" s="426" t="s">
        <v>2804</v>
      </c>
      <c r="B45" s="427"/>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8"/>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2"/>
      <c r="D49" s="422"/>
      <c r="E49" s="422"/>
      <c r="F49" s="422"/>
      <c r="G49" s="422"/>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2"/>
      <c r="D50" s="422"/>
      <c r="E50" s="422"/>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2"/>
      <c r="D51" s="422"/>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workbookViewId="0">
      <selection activeCell="N14" sqref="N14"/>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22.5">
      <c r="A3" s="440" t="s">
        <v>2079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c r="L9" s="86"/>
      <c r="M9" s="86"/>
      <c r="N9" s="86"/>
      <c r="O9" s="86"/>
      <c r="P9" s="86"/>
      <c r="Q9" s="86"/>
      <c r="R9" s="86"/>
      <c r="S9" s="86"/>
      <c r="T9" s="86"/>
      <c r="U9" s="86"/>
      <c r="V9" s="86"/>
      <c r="W9" s="86"/>
      <c r="X9" s="86"/>
      <c r="Y9" s="86"/>
      <c r="Z9" s="86"/>
      <c r="AA9" s="86"/>
      <c r="AB9" s="86"/>
      <c r="AC9" s="88"/>
      <c r="AD9" s="86"/>
      <c r="AE9" s="86"/>
      <c r="AF9" s="86"/>
      <c r="AG9" s="86"/>
      <c r="AH9" s="86"/>
      <c r="AI9" s="86"/>
      <c r="AJ9" s="19">
        <f t="shared" si="2"/>
        <v>0</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6"/>
      <c r="AN20" s="433"/>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0</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0" t="s">
        <v>10</v>
      </c>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340">
        <f>SUM(AJ7:AJ34)</f>
        <v>0</v>
      </c>
      <c r="AK35" s="147">
        <f>SUM(AK7:AK34)</f>
        <v>2</v>
      </c>
      <c r="AL35" s="147">
        <f>SUM(AL7:AL34)</f>
        <v>4</v>
      </c>
      <c r="AM35" s="157"/>
      <c r="AN35" s="157"/>
      <c r="AO35" s="157"/>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2"/>
      <c r="D40" s="422"/>
      <c r="E40" s="422"/>
      <c r="F40" s="422"/>
      <c r="G40" s="422"/>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2"/>
      <c r="D41" s="422"/>
      <c r="E41" s="422"/>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workbookViewId="0">
      <selection activeCell="M12" sqref="M11:M12"/>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8" width="7.33203125" style="157" customWidth="1"/>
    <col min="39" max="48" width="9.33203125" style="348"/>
    <col min="49" max="16384" width="9.33203125" style="157"/>
  </cols>
  <sheetData>
    <row r="1" spans="1:48"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c r="AM1" s="347"/>
      <c r="AN1" s="347"/>
      <c r="AO1" s="347"/>
      <c r="AP1" s="347"/>
      <c r="AQ1" s="347"/>
      <c r="AR1" s="347"/>
      <c r="AS1" s="347"/>
      <c r="AT1" s="347"/>
      <c r="AU1" s="347"/>
      <c r="AV1" s="347"/>
    </row>
    <row r="2" spans="1:48"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c r="AM2" s="347"/>
      <c r="AN2" s="347"/>
      <c r="AO2" s="347"/>
      <c r="AP2" s="347"/>
      <c r="AQ2" s="347"/>
      <c r="AR2" s="347"/>
      <c r="AS2" s="347"/>
      <c r="AT2" s="347"/>
      <c r="AU2" s="347"/>
      <c r="AV2" s="347"/>
    </row>
    <row r="3" spans="1:48" s="24" customFormat="1" ht="22.5">
      <c r="A3" s="440" t="s">
        <v>2122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c r="AM5" s="259"/>
      <c r="AN5" s="259"/>
      <c r="AO5" s="259"/>
      <c r="AP5" s="259"/>
      <c r="AQ5" s="259"/>
      <c r="AR5" s="259"/>
      <c r="AS5" s="259"/>
      <c r="AT5" s="259"/>
      <c r="AU5" s="259"/>
      <c r="AV5" s="259"/>
    </row>
    <row r="6" spans="1:4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1</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9">
        <f t="shared" si="2"/>
        <v>0</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0</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0</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0" t="s">
        <v>1162</v>
      </c>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3"/>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0" t="s">
        <v>10</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340">
        <f>SUM(AJ7:AJ39)</f>
        <v>0</v>
      </c>
      <c r="AK42" s="147">
        <f>SUM(AK7:AK39)</f>
        <v>2</v>
      </c>
      <c r="AL42" s="147">
        <f>SUM(AL7:AL39)</f>
        <v>1</v>
      </c>
      <c r="AM42" s="208"/>
      <c r="AN42" s="208"/>
      <c r="AO42" s="208"/>
      <c r="AP42" s="208"/>
      <c r="AQ42" s="208"/>
      <c r="AR42" s="208"/>
      <c r="AS42" s="208"/>
      <c r="AT42" s="208"/>
      <c r="AU42" s="208"/>
      <c r="AV42" s="208"/>
    </row>
    <row r="43" spans="1:48" s="25" customFormat="1" ht="21" customHeight="1">
      <c r="A43" s="426" t="s">
        <v>2804</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8"/>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2"/>
      <c r="D46" s="422"/>
      <c r="E46" s="422"/>
      <c r="F46" s="422"/>
      <c r="G46" s="42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2"/>
      <c r="D47" s="422"/>
      <c r="E47" s="42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2"/>
      <c r="D48" s="422"/>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4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15" workbookViewId="0">
      <selection activeCell="R22" sqref="R22"/>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8" width="7.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33.75" customHeight="1">
      <c r="A3" s="440" t="s">
        <v>2176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260" t="s">
        <v>2177</v>
      </c>
      <c r="C7" s="261" t="s">
        <v>101</v>
      </c>
      <c r="D7" s="262" t="s">
        <v>36</v>
      </c>
      <c r="E7" s="87"/>
      <c r="F7" s="86" t="s">
        <v>6</v>
      </c>
      <c r="G7" s="86"/>
      <c r="H7" s="86"/>
      <c r="I7" s="86" t="s">
        <v>6</v>
      </c>
      <c r="J7" s="86"/>
      <c r="K7" s="86"/>
      <c r="L7" s="86"/>
      <c r="M7" s="86"/>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2</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c r="K11" s="86"/>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1</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c r="K15" s="86"/>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1</v>
      </c>
      <c r="AK15" s="339">
        <f t="shared" si="3"/>
        <v>1</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c r="K16" s="86"/>
      <c r="L16" s="86"/>
      <c r="M16" s="86"/>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3</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t="s">
        <v>8</v>
      </c>
      <c r="J19" s="102"/>
      <c r="K19" s="102"/>
      <c r="L19" s="102"/>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0</v>
      </c>
      <c r="AK19" s="339">
        <f t="shared" si="3"/>
        <v>0</v>
      </c>
      <c r="AL19" s="339">
        <f t="shared" si="4"/>
        <v>1</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c r="L21" s="99"/>
      <c r="M21" s="99"/>
      <c r="N21" s="86"/>
      <c r="O21" s="99"/>
      <c r="P21" s="88"/>
      <c r="Q21" s="99"/>
      <c r="R21" s="99"/>
      <c r="S21" s="99"/>
      <c r="T21" s="99"/>
      <c r="U21" s="99"/>
      <c r="V21" s="99"/>
      <c r="W21" s="99"/>
      <c r="X21" s="99"/>
      <c r="Y21" s="99"/>
      <c r="Z21" s="99"/>
      <c r="AA21" s="99"/>
      <c r="AB21" s="99"/>
      <c r="AC21" s="99"/>
      <c r="AD21" s="99"/>
      <c r="AE21" s="99"/>
      <c r="AF21" s="99"/>
      <c r="AG21" s="99"/>
      <c r="AH21" s="99"/>
      <c r="AI21" s="99"/>
      <c r="AJ21" s="19">
        <f t="shared" si="2"/>
        <v>2</v>
      </c>
      <c r="AK21" s="339">
        <f t="shared" si="3"/>
        <v>0</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0</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1</v>
      </c>
      <c r="AM23" s="155"/>
      <c r="AN23" s="155"/>
      <c r="AO23" s="155"/>
    </row>
    <row r="24" spans="1:41" s="158" customFormat="1" ht="21" customHeight="1">
      <c r="A24" s="327">
        <v>18</v>
      </c>
      <c r="B24" s="193" t="s">
        <v>2207</v>
      </c>
      <c r="C24" s="54" t="s">
        <v>2208</v>
      </c>
      <c r="D24" s="197" t="s">
        <v>94</v>
      </c>
      <c r="E24" s="98"/>
      <c r="F24" s="99"/>
      <c r="G24" s="99"/>
      <c r="H24" s="99"/>
      <c r="I24" s="99"/>
      <c r="J24" s="99"/>
      <c r="K24" s="99"/>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1</v>
      </c>
      <c r="AK27" s="339">
        <f t="shared" si="3"/>
        <v>1</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0</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c r="K32" s="99"/>
      <c r="L32" s="99"/>
      <c r="M32" s="99"/>
      <c r="N32" s="99"/>
      <c r="O32" s="99"/>
      <c r="P32" s="88"/>
      <c r="Q32" s="99"/>
      <c r="R32" s="99"/>
      <c r="S32" s="99"/>
      <c r="T32" s="99"/>
      <c r="U32" s="99"/>
      <c r="V32" s="99"/>
      <c r="W32" s="99"/>
      <c r="X32" s="99"/>
      <c r="Y32" s="99"/>
      <c r="Z32" s="99"/>
      <c r="AA32" s="99"/>
      <c r="AB32" s="99"/>
      <c r="AC32" s="99"/>
      <c r="AD32" s="99"/>
      <c r="AE32" s="99"/>
      <c r="AF32" s="99"/>
      <c r="AG32" s="99"/>
      <c r="AH32" s="99"/>
      <c r="AI32" s="99"/>
      <c r="AJ32" s="19">
        <f t="shared" si="2"/>
        <v>1</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3</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2</v>
      </c>
      <c r="AK36" s="339">
        <f t="shared" si="3"/>
        <v>0</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c r="K39" s="89"/>
      <c r="L39" s="89"/>
      <c r="M39" s="89"/>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3</v>
      </c>
      <c r="AK39" s="339">
        <f t="shared" si="3"/>
        <v>0</v>
      </c>
      <c r="AL39" s="339">
        <f t="shared" si="4"/>
        <v>0</v>
      </c>
      <c r="AM39" s="534"/>
      <c r="AN39" s="535"/>
      <c r="AO39" s="163"/>
    </row>
    <row r="40" spans="1:41" s="164" customFormat="1" ht="21" customHeight="1">
      <c r="A40" s="267">
        <v>34</v>
      </c>
      <c r="B40" s="256" t="s">
        <v>2234</v>
      </c>
      <c r="C40" s="257" t="s">
        <v>119</v>
      </c>
      <c r="D40" s="258" t="s">
        <v>363</v>
      </c>
      <c r="E40" s="199"/>
      <c r="F40" s="101" t="s">
        <v>6</v>
      </c>
      <c r="G40" s="101"/>
      <c r="H40" s="101" t="s">
        <v>6</v>
      </c>
      <c r="I40" s="101" t="s">
        <v>6</v>
      </c>
      <c r="J40" s="101"/>
      <c r="K40" s="101"/>
      <c r="L40" s="101"/>
      <c r="M40" s="101"/>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3</v>
      </c>
      <c r="AK40" s="339">
        <f t="shared" si="3"/>
        <v>0</v>
      </c>
      <c r="AL40" s="339">
        <f t="shared" si="4"/>
        <v>0</v>
      </c>
      <c r="AM40" s="163"/>
      <c r="AN40" s="163"/>
      <c r="AO40" s="163"/>
    </row>
    <row r="41" spans="1:41" s="158" customFormat="1" ht="21" customHeight="1">
      <c r="A41" s="460" t="s">
        <v>10</v>
      </c>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340">
        <f>SUM(AJ7:AJ38)</f>
        <v>17</v>
      </c>
      <c r="AK41" s="147">
        <f>SUM(AK7:AK38)</f>
        <v>4</v>
      </c>
      <c r="AL41" s="147">
        <f>SUM(AL7:AL38)</f>
        <v>6</v>
      </c>
      <c r="AM41" s="157"/>
      <c r="AN41" s="157"/>
    </row>
    <row r="42" spans="1:41" s="25" customFormat="1" ht="21" customHeight="1">
      <c r="A42" s="426" t="s">
        <v>2804</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8"/>
      <c r="AM42" s="338"/>
    </row>
    <row r="43" spans="1:41">
      <c r="C43" s="422"/>
      <c r="D43" s="422"/>
      <c r="E43" s="422"/>
      <c r="F43" s="422"/>
      <c r="G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workbookViewId="0">
      <selection activeCell="H26" sqref="H26"/>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8" width="7.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2"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2" s="24" customFormat="1" ht="35.25" customHeight="1">
      <c r="A3" s="440" t="s">
        <v>1615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2"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2"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2"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2" s="209" customFormat="1" ht="21" customHeight="1">
      <c r="A7" s="327">
        <v>1</v>
      </c>
      <c r="B7" s="193" t="s">
        <v>1616</v>
      </c>
      <c r="C7" s="54" t="s">
        <v>1617</v>
      </c>
      <c r="D7" s="197" t="s">
        <v>61</v>
      </c>
      <c r="E7" s="87"/>
      <c r="F7" s="86"/>
      <c r="G7" s="86"/>
      <c r="H7" s="86"/>
      <c r="I7" s="86"/>
      <c r="J7" s="86"/>
      <c r="K7" s="86"/>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c r="K9" s="86"/>
      <c r="L9" s="86"/>
      <c r="M9" s="86"/>
      <c r="N9" s="86"/>
      <c r="O9" s="86"/>
      <c r="P9" s="86"/>
      <c r="Q9" s="86"/>
      <c r="R9" s="86"/>
      <c r="S9" s="86"/>
      <c r="T9" s="86"/>
      <c r="U9" s="86"/>
      <c r="V9" s="88"/>
      <c r="W9" s="86"/>
      <c r="X9" s="86"/>
      <c r="Y9" s="86"/>
      <c r="Z9" s="86"/>
      <c r="AA9" s="86"/>
      <c r="AB9" s="86"/>
      <c r="AC9" s="88"/>
      <c r="AD9" s="86"/>
      <c r="AE9" s="86"/>
      <c r="AF9" s="86"/>
      <c r="AG9" s="86"/>
      <c r="AH9" s="86"/>
      <c r="AI9" s="86"/>
      <c r="AJ9" s="19">
        <f t="shared" si="2"/>
        <v>0</v>
      </c>
      <c r="AK9" s="339">
        <f t="shared" si="3"/>
        <v>0</v>
      </c>
      <c r="AL9" s="339">
        <f t="shared" si="4"/>
        <v>1</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c r="K11" s="86"/>
      <c r="L11" s="86"/>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0</v>
      </c>
      <c r="AK11" s="339">
        <f t="shared" si="3"/>
        <v>0</v>
      </c>
      <c r="AL11" s="339">
        <f t="shared" si="4"/>
        <v>0</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c r="K16" s="86"/>
      <c r="L16" s="86"/>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0</v>
      </c>
      <c r="AK16" s="339">
        <f t="shared" si="3"/>
        <v>0</v>
      </c>
      <c r="AL16" s="339">
        <f t="shared" si="4"/>
        <v>0</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6"/>
      <c r="AN20" s="433"/>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0</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0</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0</v>
      </c>
      <c r="AK27" s="339">
        <f t="shared" si="3"/>
        <v>0</v>
      </c>
      <c r="AL27" s="339">
        <f t="shared" si="4"/>
        <v>0</v>
      </c>
      <c r="AM27" s="155"/>
      <c r="AN27" s="155"/>
      <c r="AO27" s="155"/>
    </row>
    <row r="28" spans="1:41" s="158" customFormat="1" ht="21" customHeight="1">
      <c r="A28" s="460" t="s">
        <v>10</v>
      </c>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340">
        <f>SUM(AJ7:AJ27)</f>
        <v>0</v>
      </c>
      <c r="AK28" s="147">
        <f>SUM(AK7:AK27)</f>
        <v>0</v>
      </c>
      <c r="AL28" s="147">
        <f>SUM(AL7:AL27)</f>
        <v>2</v>
      </c>
      <c r="AM28" s="157"/>
      <c r="AN28" s="157"/>
      <c r="AO28" s="157"/>
    </row>
    <row r="29" spans="1:41" s="25" customFormat="1" ht="33.75" customHeight="1">
      <c r="A29" s="426" t="s">
        <v>2804</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8"/>
      <c r="AM29" s="338"/>
      <c r="AN29" s="338"/>
    </row>
    <row r="30" spans="1:41">
      <c r="C30" s="422"/>
      <c r="D30" s="422"/>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2"/>
      <c r="D31" s="422"/>
      <c r="E31" s="422"/>
      <c r="F31" s="422"/>
      <c r="G31" s="422"/>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2"/>
      <c r="D32" s="422"/>
      <c r="E32" s="422"/>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20" workbookViewId="0">
      <selection activeCell="M25" sqref="M25"/>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8" width="8.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1</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53"/>
      <c r="AN13" s="153"/>
      <c r="AO13" s="153"/>
    </row>
    <row r="14" spans="1:41" s="25" customFormat="1" ht="21.95" customHeight="1">
      <c r="A14" s="67">
        <v>8</v>
      </c>
      <c r="B14" s="79" t="s">
        <v>2247</v>
      </c>
      <c r="C14" s="80" t="s">
        <v>2248</v>
      </c>
      <c r="D14" s="81" t="s">
        <v>62</v>
      </c>
      <c r="E14" s="251"/>
      <c r="F14" s="99"/>
      <c r="G14" s="99"/>
      <c r="H14" s="99" t="s">
        <v>6</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0</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8"/>
      <c r="AN20" s="519"/>
      <c r="AO20" s="177"/>
    </row>
    <row r="21" spans="1:41" s="145" customFormat="1" ht="21.95" customHeight="1">
      <c r="A21" s="67">
        <v>15</v>
      </c>
      <c r="B21" s="79" t="s">
        <v>2259</v>
      </c>
      <c r="C21" s="80" t="s">
        <v>38</v>
      </c>
      <c r="D21" s="81" t="s">
        <v>28</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2</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77"/>
      <c r="AN26" s="177"/>
      <c r="AO26" s="177"/>
    </row>
    <row r="27" spans="1:41" s="145" customFormat="1" ht="21.95" customHeight="1">
      <c r="A27" s="67">
        <v>21</v>
      </c>
      <c r="B27" s="79" t="s">
        <v>2267</v>
      </c>
      <c r="C27" s="109" t="s">
        <v>57</v>
      </c>
      <c r="D27" s="341" t="s">
        <v>2268</v>
      </c>
      <c r="E27" s="202"/>
      <c r="F27" s="99"/>
      <c r="G27" s="99"/>
      <c r="H27" s="99" t="s">
        <v>6</v>
      </c>
      <c r="I27" s="99" t="s">
        <v>6</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2</v>
      </c>
      <c r="AK27" s="339">
        <f t="shared" si="3"/>
        <v>0</v>
      </c>
      <c r="AL27" s="339">
        <f t="shared" si="4"/>
        <v>0</v>
      </c>
      <c r="AM27" s="177"/>
      <c r="AN27" s="177"/>
      <c r="AO27" s="177"/>
    </row>
    <row r="28" spans="1:41" s="25" customFormat="1" ht="21.95" customHeight="1">
      <c r="A28" s="520" t="s">
        <v>10</v>
      </c>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2"/>
      <c r="AJ28" s="340">
        <f>SUM(AJ7:AJ27)</f>
        <v>7</v>
      </c>
      <c r="AK28" s="147">
        <f>SUM(AK7:AK27)</f>
        <v>2</v>
      </c>
      <c r="AL28" s="147">
        <f>SUM(AL7:AL27)</f>
        <v>1</v>
      </c>
    </row>
    <row r="29" spans="1:41" s="25" customFormat="1" ht="21" customHeight="1">
      <c r="A29" s="426" t="s">
        <v>2804</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8"/>
      <c r="AM29" s="338"/>
      <c r="AN29" s="338"/>
    </row>
    <row r="30" spans="1:41">
      <c r="C30" s="422"/>
      <c r="D30" s="422"/>
    </row>
  </sheetData>
  <mergeCells count="19">
    <mergeCell ref="C30:D30"/>
    <mergeCell ref="A1:P1"/>
    <mergeCell ref="Q1:AL1"/>
    <mergeCell ref="A2:P2"/>
    <mergeCell ref="Q2:AL2"/>
    <mergeCell ref="A3:AL3"/>
    <mergeCell ref="I4:L4"/>
    <mergeCell ref="M4:N4"/>
    <mergeCell ref="O4:Q4"/>
    <mergeCell ref="R4:T4"/>
    <mergeCell ref="A5:A6"/>
    <mergeCell ref="B5:B6"/>
    <mergeCell ref="C5:D6"/>
    <mergeCell ref="A29:AL29"/>
    <mergeCell ref="AJ5:AJ6"/>
    <mergeCell ref="AK5:AK6"/>
    <mergeCell ref="AL5:AL6"/>
    <mergeCell ref="AM20:AN20"/>
    <mergeCell ref="A28:AI28"/>
  </mergeCells>
  <conditionalFormatting sqref="E6:AI27">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H7" sqref="H7"/>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8"/>
      <c r="AN20" s="519"/>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5" t="s">
        <v>10</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19">
        <f>SUM(AJ7:AJ28)</f>
        <v>0</v>
      </c>
      <c r="AK31" s="19">
        <f>SUM(AK7:AK28)</f>
        <v>0</v>
      </c>
      <c r="AL31" s="19">
        <f>SUM(AL7:AL28)</f>
        <v>1</v>
      </c>
    </row>
    <row r="32" spans="1:41" s="25" customFormat="1" ht="21" customHeight="1">
      <c r="A32" s="426" t="s">
        <v>2804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15" workbookViewId="0">
      <selection activeCell="L21" sqref="L21"/>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2803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c r="L8" s="119"/>
      <c r="M8" s="119"/>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2</v>
      </c>
      <c r="AK8" s="339">
        <f t="shared" ref="AK8:AK41" si="3">COUNTIF(F8:AJ8,"P")+2*COUNTIF(F8:AJ8,"2P")+COUNTIF(F8:AJ8,"TP")+COUNTIF(F8:AJ8,"PT")+COUNTIF(F8:AJ8,"PK")+COUNTIF(F8:AJ8,"KP")+2*COUNTIF(F8:AJ8,"P2")</f>
        <v>0</v>
      </c>
      <c r="AL8" s="339">
        <f t="shared" ref="AL8:AL41" si="4">COUNTIF(E8:AI8,"T")+2*COUNTIF(E8:AI8,"2T")+2*COUNTIF(E8:AI8,"T2")+COUNTIF(E8:AI8,"PT")+COUNTIF(E8:AI8,"TP")</f>
        <v>0</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53"/>
      <c r="AN10" s="153"/>
      <c r="AO10" s="153"/>
    </row>
    <row r="11" spans="1:41" s="25" customFormat="1" ht="21" customHeight="1">
      <c r="A11" s="5">
        <v>5</v>
      </c>
      <c r="B11" s="39" t="s">
        <v>2310</v>
      </c>
      <c r="C11" s="40" t="s">
        <v>2311</v>
      </c>
      <c r="D11" s="41" t="s">
        <v>37</v>
      </c>
      <c r="E11" s="238"/>
      <c r="F11" s="119" t="s">
        <v>6</v>
      </c>
      <c r="G11" s="119"/>
      <c r="H11" s="119"/>
      <c r="I11" s="119"/>
      <c r="J11" s="119"/>
      <c r="K11" s="119"/>
      <c r="L11" s="119"/>
      <c r="M11" s="119"/>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1</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53"/>
      <c r="AN12" s="153"/>
      <c r="AO12" s="153"/>
    </row>
    <row r="13" spans="1:41" s="25" customFormat="1" ht="21" customHeight="1">
      <c r="A13" s="5">
        <v>7</v>
      </c>
      <c r="B13" s="39" t="s">
        <v>2313</v>
      </c>
      <c r="C13" s="40" t="s">
        <v>2314</v>
      </c>
      <c r="D13" s="41" t="s">
        <v>250</v>
      </c>
      <c r="E13" s="97"/>
      <c r="F13" s="96"/>
      <c r="G13" s="96"/>
      <c r="H13" s="96"/>
      <c r="I13" s="96" t="s">
        <v>6</v>
      </c>
      <c r="J13" s="96"/>
      <c r="K13" s="96"/>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c r="K18" s="96"/>
      <c r="L18" s="96"/>
      <c r="M18" s="96"/>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23"/>
      <c r="AN20" s="424"/>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c r="L25" s="96"/>
      <c r="M25" s="96"/>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c r="K27" s="96"/>
      <c r="L27" s="96"/>
      <c r="M27" s="96"/>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3</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c r="L30" s="96"/>
      <c r="M30" s="96"/>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1</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c r="L35" s="96"/>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c r="K41" s="96"/>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0</v>
      </c>
      <c r="AK41" s="339">
        <f t="shared" si="3"/>
        <v>1</v>
      </c>
      <c r="AL41" s="339">
        <f t="shared" si="4"/>
        <v>0</v>
      </c>
    </row>
    <row r="42" spans="1:44" s="25" customFormat="1" ht="21" customHeight="1">
      <c r="A42" s="425" t="s">
        <v>10</v>
      </c>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19">
        <f>SUM(AJ7:AJ41)</f>
        <v>17</v>
      </c>
      <c r="AK42" s="19">
        <f>SUM(AK7:AK41)</f>
        <v>2</v>
      </c>
      <c r="AL42" s="19">
        <f>SUM(AL7:AL41)</f>
        <v>3</v>
      </c>
    </row>
    <row r="43" spans="1:44" s="25" customFormat="1" ht="21" customHeight="1">
      <c r="A43" s="426" t="s">
        <v>2804</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8"/>
      <c r="AM43" s="338"/>
      <c r="AN43" s="338"/>
    </row>
    <row r="44" spans="1:44">
      <c r="C44" s="422"/>
      <c r="D44" s="422"/>
      <c r="E44" s="42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2"/>
      <c r="D45" s="422"/>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20" workbookViewId="0">
      <selection activeCell="P33" sqref="O33:P33"/>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5">
        <v>1</v>
      </c>
      <c r="B7" s="39" t="s">
        <v>2359</v>
      </c>
      <c r="C7" s="40" t="s">
        <v>2360</v>
      </c>
      <c r="D7" s="41" t="s">
        <v>36</v>
      </c>
      <c r="E7" s="97"/>
      <c r="F7" s="96"/>
      <c r="G7" s="96"/>
      <c r="H7" s="96"/>
      <c r="I7" s="96"/>
      <c r="J7" s="96"/>
      <c r="K7" s="96"/>
      <c r="L7" s="96"/>
      <c r="M7" s="96"/>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c r="K9" s="96"/>
      <c r="L9" s="96"/>
      <c r="M9" s="96"/>
      <c r="N9" s="96"/>
      <c r="O9" s="95"/>
      <c r="P9" s="96"/>
      <c r="Q9" s="96"/>
      <c r="R9" s="96"/>
      <c r="S9" s="96"/>
      <c r="T9" s="96"/>
      <c r="U9" s="96"/>
      <c r="V9" s="96"/>
      <c r="W9" s="96"/>
      <c r="X9" s="96"/>
      <c r="Y9" s="96"/>
      <c r="Z9" s="96"/>
      <c r="AA9" s="96"/>
      <c r="AB9" s="96"/>
      <c r="AC9" s="96"/>
      <c r="AD9" s="96"/>
      <c r="AE9" s="95"/>
      <c r="AF9" s="96"/>
      <c r="AG9" s="96"/>
      <c r="AH9" s="96"/>
      <c r="AI9" s="96"/>
      <c r="AJ9" s="19">
        <f t="shared" si="2"/>
        <v>3</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1</v>
      </c>
      <c r="AK11" s="339">
        <f t="shared" si="3"/>
        <v>0</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t="s">
        <v>8</v>
      </c>
      <c r="J12" s="96"/>
      <c r="K12" s="96"/>
      <c r="L12" s="96"/>
      <c r="M12" s="96"/>
      <c r="N12" s="96"/>
      <c r="O12" s="95"/>
      <c r="P12" s="96"/>
      <c r="Q12" s="96"/>
      <c r="R12" s="96"/>
      <c r="S12" s="96"/>
      <c r="T12" s="96"/>
      <c r="U12" s="96"/>
      <c r="V12" s="96"/>
      <c r="W12" s="96"/>
      <c r="X12" s="96"/>
      <c r="Y12" s="96"/>
      <c r="Z12" s="96"/>
      <c r="AA12" s="96"/>
      <c r="AB12" s="96"/>
      <c r="AC12" s="96"/>
      <c r="AD12" s="96"/>
      <c r="AE12" s="95"/>
      <c r="AF12" s="96"/>
      <c r="AG12" s="96"/>
      <c r="AH12" s="96"/>
      <c r="AI12" s="96"/>
      <c r="AJ12" s="19">
        <f t="shared" si="2"/>
        <v>1</v>
      </c>
      <c r="AK12" s="339">
        <f t="shared" si="3"/>
        <v>0</v>
      </c>
      <c r="AL12" s="339">
        <f t="shared" si="4"/>
        <v>1</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0</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1</v>
      </c>
      <c r="AL16" s="339">
        <f t="shared" si="4"/>
        <v>0</v>
      </c>
      <c r="AM16" s="153"/>
      <c r="AN16" s="153"/>
      <c r="AO16" s="153"/>
    </row>
    <row r="17" spans="1:41" s="25" customFormat="1" ht="21" customHeight="1">
      <c r="A17" s="5">
        <v>11</v>
      </c>
      <c r="B17" s="39" t="s">
        <v>2377</v>
      </c>
      <c r="C17" s="40" t="s">
        <v>2378</v>
      </c>
      <c r="D17" s="41" t="s">
        <v>1543</v>
      </c>
      <c r="E17" s="97"/>
      <c r="F17" s="96"/>
      <c r="G17" s="96"/>
      <c r="H17" s="96" t="s">
        <v>7</v>
      </c>
      <c r="I17" s="96" t="s">
        <v>6</v>
      </c>
      <c r="J17" s="96"/>
      <c r="K17" s="96"/>
      <c r="L17" s="96"/>
      <c r="M17" s="96"/>
      <c r="N17" s="96"/>
      <c r="O17" s="95"/>
      <c r="P17" s="96"/>
      <c r="Q17" s="96"/>
      <c r="R17" s="96"/>
      <c r="S17" s="96"/>
      <c r="T17" s="96"/>
      <c r="U17" s="96"/>
      <c r="V17" s="96"/>
      <c r="W17" s="96"/>
      <c r="X17" s="96"/>
      <c r="Y17" s="96"/>
      <c r="Z17" s="96"/>
      <c r="AA17" s="96"/>
      <c r="AB17" s="96"/>
      <c r="AC17" s="96"/>
      <c r="AD17" s="96"/>
      <c r="AE17" s="95"/>
      <c r="AF17" s="96"/>
      <c r="AG17" s="96"/>
      <c r="AH17" s="96"/>
      <c r="AI17" s="96"/>
      <c r="AJ17" s="19">
        <f t="shared" si="2"/>
        <v>1</v>
      </c>
      <c r="AK17" s="339">
        <f t="shared" si="3"/>
        <v>1</v>
      </c>
      <c r="AL17" s="339">
        <f t="shared" si="4"/>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c r="N19" s="97"/>
      <c r="O19" s="95"/>
      <c r="P19" s="97"/>
      <c r="Q19" s="97"/>
      <c r="R19" s="97"/>
      <c r="S19" s="97"/>
      <c r="T19" s="97"/>
      <c r="U19" s="97"/>
      <c r="V19" s="97"/>
      <c r="W19" s="97"/>
      <c r="X19" s="97"/>
      <c r="Y19" s="97"/>
      <c r="Z19" s="97"/>
      <c r="AA19" s="97"/>
      <c r="AB19" s="97"/>
      <c r="AC19" s="97"/>
      <c r="AD19" s="97"/>
      <c r="AE19" s="95"/>
      <c r="AF19" s="97"/>
      <c r="AG19" s="97"/>
      <c r="AH19" s="97"/>
      <c r="AI19" s="97"/>
      <c r="AJ19" s="19">
        <f t="shared" si="2"/>
        <v>1</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3"/>
      <c r="AN20" s="424"/>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c r="K22" s="96"/>
      <c r="L22" s="96"/>
      <c r="M22" s="96"/>
      <c r="N22" s="96"/>
      <c r="O22" s="95"/>
      <c r="P22" s="96"/>
      <c r="Q22" s="96"/>
      <c r="R22" s="96"/>
      <c r="S22" s="96"/>
      <c r="T22" s="96"/>
      <c r="U22" s="96"/>
      <c r="V22" s="96"/>
      <c r="W22" s="96"/>
      <c r="X22" s="96"/>
      <c r="Y22" s="96"/>
      <c r="Z22" s="96"/>
      <c r="AA22" s="96"/>
      <c r="AB22" s="96"/>
      <c r="AC22" s="96"/>
      <c r="AD22" s="96"/>
      <c r="AE22" s="95"/>
      <c r="AF22" s="96"/>
      <c r="AG22" s="96"/>
      <c r="AH22" s="96"/>
      <c r="AI22" s="96"/>
      <c r="AJ22" s="19">
        <f t="shared" si="2"/>
        <v>1</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c r="K23" s="96"/>
      <c r="L23" s="96"/>
      <c r="M23" s="96"/>
      <c r="N23" s="96"/>
      <c r="O23" s="95"/>
      <c r="P23" s="96"/>
      <c r="Q23" s="96"/>
      <c r="R23" s="96"/>
      <c r="S23" s="96"/>
      <c r="T23" s="96"/>
      <c r="U23" s="96"/>
      <c r="V23" s="96"/>
      <c r="W23" s="96"/>
      <c r="X23" s="96"/>
      <c r="Y23" s="96"/>
      <c r="Z23" s="96"/>
      <c r="AA23" s="96"/>
      <c r="AB23" s="96"/>
      <c r="AC23" s="96"/>
      <c r="AD23" s="96"/>
      <c r="AE23" s="95"/>
      <c r="AF23" s="96"/>
      <c r="AG23" s="96"/>
      <c r="AH23" s="96"/>
      <c r="AI23" s="96"/>
      <c r="AJ23" s="19">
        <f t="shared" si="2"/>
        <v>1</v>
      </c>
      <c r="AK23" s="339">
        <f t="shared" si="3"/>
        <v>0</v>
      </c>
      <c r="AL23" s="339">
        <f t="shared" si="4"/>
        <v>1</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c r="L25" s="96"/>
      <c r="M25" s="96"/>
      <c r="N25" s="96"/>
      <c r="O25" s="95"/>
      <c r="P25" s="96"/>
      <c r="Q25" s="96"/>
      <c r="R25" s="96"/>
      <c r="S25" s="96"/>
      <c r="T25" s="96"/>
      <c r="U25" s="96"/>
      <c r="V25" s="96"/>
      <c r="W25" s="96"/>
      <c r="X25" s="96"/>
      <c r="Y25" s="96"/>
      <c r="Z25" s="96"/>
      <c r="AA25" s="96"/>
      <c r="AB25" s="96"/>
      <c r="AC25" s="96"/>
      <c r="AD25" s="96"/>
      <c r="AE25" s="95"/>
      <c r="AF25" s="96"/>
      <c r="AG25" s="96"/>
      <c r="AH25" s="96"/>
      <c r="AI25" s="96"/>
      <c r="AJ25" s="19">
        <f t="shared" si="2"/>
        <v>1</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1</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c r="L30" s="96"/>
      <c r="M30" s="96"/>
      <c r="N30" s="96"/>
      <c r="O30" s="95"/>
      <c r="P30" s="96"/>
      <c r="Q30" s="96"/>
      <c r="R30" s="96"/>
      <c r="S30" s="96"/>
      <c r="T30" s="96"/>
      <c r="U30" s="96"/>
      <c r="V30" s="96"/>
      <c r="W30" s="96"/>
      <c r="X30" s="96"/>
      <c r="Y30" s="96"/>
      <c r="Z30" s="96"/>
      <c r="AA30" s="96"/>
      <c r="AB30" s="96"/>
      <c r="AC30" s="96"/>
      <c r="AD30" s="96"/>
      <c r="AE30" s="95"/>
      <c r="AF30" s="96"/>
      <c r="AG30" s="96"/>
      <c r="AH30" s="96"/>
      <c r="AI30" s="96"/>
      <c r="AJ30" s="19">
        <f t="shared" si="2"/>
        <v>3</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c r="N33" s="96"/>
      <c r="O33" s="95"/>
      <c r="P33" s="96"/>
      <c r="Q33" s="96"/>
      <c r="R33" s="96"/>
      <c r="S33" s="96"/>
      <c r="T33" s="96"/>
      <c r="U33" s="96"/>
      <c r="V33" s="96"/>
      <c r="W33" s="96"/>
      <c r="X33" s="96"/>
      <c r="Y33" s="96"/>
      <c r="Z33" s="96"/>
      <c r="AA33" s="96"/>
      <c r="AB33" s="96"/>
      <c r="AC33" s="96"/>
      <c r="AD33" s="96"/>
      <c r="AE33" s="95"/>
      <c r="AF33" s="96"/>
      <c r="AG33" s="96"/>
      <c r="AH33" s="96"/>
      <c r="AI33" s="96"/>
      <c r="AJ33" s="19">
        <f t="shared" si="2"/>
        <v>1</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c r="L34" s="96"/>
      <c r="M34" s="96"/>
      <c r="N34" s="96"/>
      <c r="O34" s="95"/>
      <c r="P34" s="96"/>
      <c r="Q34" s="96"/>
      <c r="R34" s="96"/>
      <c r="S34" s="96"/>
      <c r="T34" s="96"/>
      <c r="U34" s="96"/>
      <c r="V34" s="96"/>
      <c r="W34" s="96"/>
      <c r="X34" s="96"/>
      <c r="Y34" s="96"/>
      <c r="Z34" s="96"/>
      <c r="AA34" s="96"/>
      <c r="AB34" s="96"/>
      <c r="AC34" s="96"/>
      <c r="AD34" s="96"/>
      <c r="AE34" s="95"/>
      <c r="AF34" s="96"/>
      <c r="AG34" s="96"/>
      <c r="AH34" s="96"/>
      <c r="AI34" s="96"/>
      <c r="AJ34" s="19">
        <f t="shared" si="2"/>
        <v>1</v>
      </c>
      <c r="AK34" s="339">
        <f t="shared" si="3"/>
        <v>0</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c r="L35" s="96"/>
      <c r="M35" s="96"/>
      <c r="N35" s="96"/>
      <c r="O35" s="95"/>
      <c r="P35" s="96"/>
      <c r="Q35" s="96"/>
      <c r="R35" s="96"/>
      <c r="S35" s="96"/>
      <c r="T35" s="96"/>
      <c r="U35" s="96"/>
      <c r="V35" s="96"/>
      <c r="W35" s="96"/>
      <c r="X35" s="96"/>
      <c r="Y35" s="96"/>
      <c r="Z35" s="96"/>
      <c r="AA35" s="96"/>
      <c r="AB35" s="96"/>
      <c r="AC35" s="96"/>
      <c r="AD35" s="96"/>
      <c r="AE35" s="95"/>
      <c r="AF35" s="96"/>
      <c r="AG35" s="96"/>
      <c r="AH35" s="96"/>
      <c r="AI35" s="96"/>
      <c r="AJ35" s="19">
        <f t="shared" si="2"/>
        <v>2</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0" t="s">
        <v>10</v>
      </c>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2"/>
      <c r="AJ40" s="19">
        <f>SUM(AJ7:AJ39)</f>
        <v>18</v>
      </c>
      <c r="AK40" s="19">
        <f>SUM(AK7:AK39)</f>
        <v>3</v>
      </c>
      <c r="AL40" s="19">
        <f>SUM(AL7:AL39)</f>
        <v>3</v>
      </c>
      <c r="AM40" s="153"/>
      <c r="AN40" s="153"/>
    </row>
    <row r="41" spans="1:44"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42" spans="1:44">
      <c r="C42" s="422"/>
      <c r="D42" s="422"/>
      <c r="E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2"/>
      <c r="D43" s="422"/>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0">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A1:P1"/>
    <mergeCell ref="Q1:AL1"/>
    <mergeCell ref="A2:P2"/>
    <mergeCell ref="Q2:AL2"/>
    <mergeCell ref="A3:AL3"/>
  </mergeCells>
  <conditionalFormatting sqref="E6:AI39">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6"/>
  <sheetViews>
    <sheetView topLeftCell="A13" zoomScale="98" zoomScaleNormal="98" workbookViewId="0">
      <selection activeCell="I16" sqref="I16"/>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898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0</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3</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0</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8" t="s">
        <v>10</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114">
        <f>SUM(AJ7:AJ38)</f>
        <v>8</v>
      </c>
      <c r="AK39" s="114">
        <f>SUM(AK7:AK38)</f>
        <v>4</v>
      </c>
      <c r="AL39" s="114">
        <f>SUM(AL7:AL38)</f>
        <v>2</v>
      </c>
      <c r="AM39" s="12"/>
    </row>
    <row r="40" spans="1:39" s="25" customFormat="1" ht="21" customHeight="1">
      <c r="A40" s="426" t="s">
        <v>2804</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8"/>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2"/>
      <c r="D43" s="422"/>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2"/>
      <c r="D44" s="422"/>
      <c r="E44" s="422"/>
      <c r="F44" s="422"/>
      <c r="G44" s="422"/>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2"/>
      <c r="D45" s="422"/>
      <c r="E45" s="422"/>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2"/>
      <c r="D46" s="422"/>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64" priority="5">
      <formula>IF(E$6="CN",1,0)</formula>
    </cfRule>
  </conditionalFormatting>
  <conditionalFormatting sqref="E6:AI6">
    <cfRule type="expression" dxfId="163" priority="4">
      <formula>IF(E$6="CN",1,0)</formula>
    </cfRule>
  </conditionalFormatting>
  <conditionalFormatting sqref="E6:AI38">
    <cfRule type="expression" dxfId="162" priority="1">
      <formula>IF(E$6="CN",1,0)</formula>
    </cfRule>
    <cfRule type="expression" dxfId="161" priority="3">
      <formula>IF(E$6="CN",1,0)</formula>
    </cfRule>
  </conditionalFormatting>
  <conditionalFormatting sqref="E6:AH38">
    <cfRule type="expression" dxfId="160" priority="2">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workbookViewId="0">
      <selection activeCell="M15" sqref="M15"/>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8" width="6.16406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ht="35.25" customHeight="1">
      <c r="A3" s="440" t="s">
        <v>2725</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1</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1</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0</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0</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8"/>
      <c r="AN19" s="519"/>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c r="L23" s="6"/>
      <c r="M23" s="65"/>
      <c r="N23" s="65"/>
      <c r="O23" s="65"/>
      <c r="P23" s="6"/>
      <c r="Q23" s="6"/>
      <c r="R23" s="6"/>
      <c r="S23" s="6"/>
      <c r="T23" s="6"/>
      <c r="U23" s="6"/>
      <c r="V23" s="65"/>
      <c r="W23" s="65"/>
      <c r="X23" s="6"/>
      <c r="Y23" s="6"/>
      <c r="Z23" s="6"/>
      <c r="AA23" s="6"/>
      <c r="AB23" s="65"/>
      <c r="AC23" s="65"/>
      <c r="AD23" s="65"/>
      <c r="AE23" s="65"/>
      <c r="AF23" s="6"/>
      <c r="AG23" s="6"/>
      <c r="AH23" s="6"/>
      <c r="AI23" s="6"/>
      <c r="AJ23" s="19">
        <f t="shared" si="2"/>
        <v>0</v>
      </c>
      <c r="AK23" s="339">
        <f t="shared" si="3"/>
        <v>1</v>
      </c>
      <c r="AL23" s="339">
        <f t="shared" si="4"/>
        <v>0</v>
      </c>
      <c r="AM23" s="177"/>
      <c r="AN23" s="177"/>
      <c r="AO23" s="177"/>
    </row>
    <row r="24" spans="1:41" s="145" customFormat="1" ht="21" customHeight="1">
      <c r="A24" s="34">
        <v>18</v>
      </c>
      <c r="B24" s="73" t="s">
        <v>2433</v>
      </c>
      <c r="C24" s="74" t="s">
        <v>18</v>
      </c>
      <c r="D24" s="75" t="s">
        <v>43</v>
      </c>
      <c r="E24" s="154"/>
      <c r="F24" s="6"/>
      <c r="G24" s="65"/>
      <c r="H24" s="6"/>
      <c r="I24" s="6"/>
      <c r="J24" s="6"/>
      <c r="K24" s="6"/>
      <c r="L24" s="6"/>
      <c r="M24" s="65"/>
      <c r="N24" s="65"/>
      <c r="O24" s="65"/>
      <c r="P24" s="6"/>
      <c r="Q24" s="6"/>
      <c r="R24" s="6"/>
      <c r="S24" s="6"/>
      <c r="T24" s="6"/>
      <c r="U24" s="6"/>
      <c r="V24" s="65"/>
      <c r="W24" s="65"/>
      <c r="X24" s="6"/>
      <c r="Y24" s="6"/>
      <c r="Z24" s="6"/>
      <c r="AA24" s="6"/>
      <c r="AB24" s="65"/>
      <c r="AC24" s="65"/>
      <c r="AD24" s="65"/>
      <c r="AE24" s="65"/>
      <c r="AF24" s="6"/>
      <c r="AG24" s="6"/>
      <c r="AH24" s="6"/>
      <c r="AI24" s="6"/>
      <c r="AJ24" s="19">
        <f t="shared" si="2"/>
        <v>0</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0</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0</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1</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0" t="s">
        <v>10</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2"/>
      <c r="AJ35" s="19">
        <f>SUM(AJ7:AJ34)</f>
        <v>0</v>
      </c>
      <c r="AK35" s="19">
        <f>SUM(AK7:AK34)</f>
        <v>11</v>
      </c>
      <c r="AL35" s="19">
        <f>SUM(AL7:AL34)</f>
        <v>0</v>
      </c>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2"/>
      <c r="D39" s="422"/>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2"/>
      <c r="D40" s="422"/>
      <c r="E40" s="422"/>
      <c r="F40" s="422"/>
      <c r="G40" s="422"/>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2"/>
      <c r="D41" s="422"/>
      <c r="E41" s="422"/>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2"/>
      <c r="D42" s="422"/>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workbookViewId="0">
      <selection activeCell="I14" sqref="I14"/>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c r="M14" s="96"/>
      <c r="N14" s="96"/>
      <c r="O14" s="95"/>
      <c r="P14" s="96"/>
      <c r="Q14" s="95"/>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0</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5">
        <v>15</v>
      </c>
      <c r="B21" s="39" t="s">
        <v>2472</v>
      </c>
      <c r="C21" s="40" t="s">
        <v>2473</v>
      </c>
      <c r="D21" s="41" t="s">
        <v>55</v>
      </c>
      <c r="E21" s="97"/>
      <c r="F21" s="96" t="s">
        <v>7</v>
      </c>
      <c r="G21" s="96"/>
      <c r="H21" s="96"/>
      <c r="I21" s="96"/>
      <c r="J21" s="96"/>
      <c r="K21" s="96"/>
      <c r="L21" s="96"/>
      <c r="M21" s="96"/>
      <c r="N21" s="96"/>
      <c r="O21" s="95"/>
      <c r="P21" s="96"/>
      <c r="Q21" s="95"/>
      <c r="R21" s="96"/>
      <c r="S21" s="96"/>
      <c r="T21" s="96"/>
      <c r="U21" s="96"/>
      <c r="V21" s="96"/>
      <c r="W21" s="96"/>
      <c r="X21" s="96"/>
      <c r="Y21" s="96"/>
      <c r="Z21" s="96"/>
      <c r="AA21" s="96"/>
      <c r="AB21" s="96"/>
      <c r="AC21" s="96"/>
      <c r="AD21" s="96"/>
      <c r="AE21" s="96"/>
      <c r="AF21" s="96"/>
      <c r="AG21" s="96"/>
      <c r="AH21" s="96"/>
      <c r="AI21" s="96"/>
      <c r="AJ21" s="19">
        <f t="shared" si="2"/>
        <v>0</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c r="N25" s="96"/>
      <c r="O25" s="95"/>
      <c r="P25" s="96"/>
      <c r="Q25" s="95"/>
      <c r="R25" s="96"/>
      <c r="S25" s="96"/>
      <c r="T25" s="96"/>
      <c r="U25" s="96"/>
      <c r="V25" s="96"/>
      <c r="W25" s="96"/>
      <c r="X25" s="96"/>
      <c r="Y25" s="96"/>
      <c r="Z25" s="96"/>
      <c r="AA25" s="96"/>
      <c r="AB25" s="96"/>
      <c r="AC25" s="96"/>
      <c r="AD25" s="96"/>
      <c r="AE25" s="96"/>
      <c r="AF25" s="96"/>
      <c r="AG25" s="96"/>
      <c r="AH25" s="96"/>
      <c r="AI25" s="96"/>
      <c r="AJ25" s="19">
        <f t="shared" si="2"/>
        <v>0</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c r="N28" s="96"/>
      <c r="O28" s="95"/>
      <c r="P28" s="96"/>
      <c r="Q28" s="95"/>
      <c r="R28" s="96"/>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6"/>
      <c r="AN34"/>
      <c r="AO34"/>
    </row>
    <row r="35" spans="1:41" s="1" customFormat="1" ht="21" customHeight="1">
      <c r="A35" s="5">
        <v>29</v>
      </c>
      <c r="B35" s="39" t="s">
        <v>2497</v>
      </c>
      <c r="C35" s="40" t="s">
        <v>2498</v>
      </c>
      <c r="D35" s="41" t="s">
        <v>59</v>
      </c>
      <c r="E35" s="97"/>
      <c r="F35" s="96" t="s">
        <v>6</v>
      </c>
      <c r="G35" s="96"/>
      <c r="H35" s="96"/>
      <c r="I35" s="96"/>
      <c r="J35" s="96"/>
      <c r="K35" s="96"/>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0</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3"/>
      <c r="AN38" s="494"/>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36" t="s">
        <v>2799</v>
      </c>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8"/>
      <c r="AJ40" s="19">
        <f t="shared" si="2"/>
        <v>0</v>
      </c>
      <c r="AK40" s="339">
        <f t="shared" si="3"/>
        <v>0</v>
      </c>
      <c r="AL40" s="339">
        <f t="shared" si="4"/>
        <v>0</v>
      </c>
    </row>
    <row r="41" spans="1:41" s="1" customFormat="1" ht="21" customHeight="1">
      <c r="A41" s="448" t="s">
        <v>10</v>
      </c>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114">
        <f>SUM(AJ7:AJ39)</f>
        <v>9</v>
      </c>
      <c r="AK41" s="114">
        <f>SUM(AK7:AK39)</f>
        <v>4</v>
      </c>
      <c r="AL41" s="114">
        <f>SUM(AL7:AL39)</f>
        <v>2</v>
      </c>
      <c r="AM41" s="12"/>
      <c r="AN41" s="12"/>
    </row>
    <row r="42" spans="1:41" s="25" customFormat="1" ht="21" customHeight="1">
      <c r="A42" s="426" t="s">
        <v>2804</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8"/>
      <c r="AM42" s="338"/>
      <c r="AN42" s="338"/>
    </row>
    <row r="43" spans="1:41" ht="19.5">
      <c r="C43" s="422"/>
      <c r="D43" s="422"/>
      <c r="E43" s="422"/>
      <c r="F43" s="422"/>
      <c r="G43" s="422"/>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2"/>
      <c r="D44" s="422"/>
      <c r="E44" s="422"/>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2"/>
      <c r="D45" s="422"/>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A16" workbookViewId="0">
      <selection activeCell="O23" sqref="O23"/>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0</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0</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c r="K18" s="96"/>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0</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9">
        <f t="shared" si="3"/>
        <v>0</v>
      </c>
      <c r="AL20" s="339">
        <f t="shared" si="4"/>
        <v>0</v>
      </c>
      <c r="AM20" s="493"/>
      <c r="AN20" s="494"/>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0</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2</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92" t="s">
        <v>2545</v>
      </c>
      <c r="C31" s="293" t="s">
        <v>349</v>
      </c>
      <c r="D31" s="294" t="s">
        <v>68</v>
      </c>
      <c r="E31" s="150"/>
      <c r="F31" s="96" t="s">
        <v>2806</v>
      </c>
      <c r="G31" s="96"/>
      <c r="H31" s="96"/>
      <c r="I31" s="96" t="s">
        <v>6</v>
      </c>
      <c r="J31" s="96"/>
      <c r="K31" s="96"/>
      <c r="L31" s="96"/>
      <c r="M31" s="96"/>
      <c r="N31" s="96"/>
      <c r="O31" s="96"/>
      <c r="P31" s="96"/>
      <c r="Q31" s="96"/>
      <c r="R31" s="96"/>
      <c r="S31" s="96"/>
      <c r="T31" s="96"/>
      <c r="U31" s="96"/>
      <c r="V31" s="96"/>
      <c r="W31" s="96"/>
      <c r="X31" s="96"/>
      <c r="Y31" s="96"/>
      <c r="Z31" s="96"/>
      <c r="AA31" s="96"/>
      <c r="AB31" s="96"/>
      <c r="AC31" s="95"/>
      <c r="AD31" s="96"/>
      <c r="AE31" s="96"/>
      <c r="AF31" s="96"/>
      <c r="AG31" s="96"/>
      <c r="AH31" s="96"/>
      <c r="AI31" s="96"/>
      <c r="AJ31" s="19">
        <f t="shared" si="2"/>
        <v>3</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8" t="s">
        <v>10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114">
        <f>SUM(AJ7:AJ32)</f>
        <v>5</v>
      </c>
      <c r="AK33" s="114">
        <f>SUM(AK7:AK32)</f>
        <v>1</v>
      </c>
      <c r="AL33" s="114">
        <f>SUM(AL7:AL32)</f>
        <v>1</v>
      </c>
      <c r="AM33" s="14"/>
      <c r="AN33" s="13"/>
      <c r="AO33" s="13"/>
      <c r="AP33" s="16"/>
      <c r="AQ33"/>
      <c r="AR33"/>
    </row>
    <row r="34" spans="1:44" s="25" customFormat="1" ht="21" customHeight="1">
      <c r="A34" s="426" t="s">
        <v>2804</v>
      </c>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148"/>
      <c r="AN34" s="148"/>
      <c r="AO34" s="148"/>
      <c r="AP34" s="338"/>
      <c r="AQ34" s="338"/>
    </row>
    <row r="35" spans="1:44" ht="19.5">
      <c r="C35" s="422"/>
      <c r="D35" s="422"/>
      <c r="E35" s="422"/>
      <c r="F35" s="422"/>
      <c r="G35" s="422"/>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2"/>
      <c r="D36" s="422"/>
      <c r="E36" s="422"/>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2"/>
      <c r="D37" s="422"/>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1">
    <mergeCell ref="AL5:AL6"/>
    <mergeCell ref="AM20:AN20"/>
    <mergeCell ref="A33:AI33"/>
    <mergeCell ref="AJ5:AJ6"/>
    <mergeCell ref="AK5:AK6"/>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2"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8" workbookViewId="0">
      <selection activeCell="O26" sqref="O26"/>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7"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7" s="24" customFormat="1" ht="35.25" customHeight="1">
      <c r="A3" s="440" t="s">
        <v>2721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7"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7"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7"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39"/>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39"/>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39"/>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39"/>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c r="K14" s="95"/>
      <c r="L14" s="96"/>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2"/>
      <c r="AN14" s="12"/>
      <c r="AO14" s="539"/>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539"/>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c r="K20" s="95"/>
      <c r="L20" s="96"/>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1</v>
      </c>
      <c r="AK20" s="339">
        <f t="shared" si="3"/>
        <v>0</v>
      </c>
      <c r="AL20" s="339">
        <f t="shared" si="4"/>
        <v>0</v>
      </c>
      <c r="AM20" s="493"/>
      <c r="AN20" s="539"/>
      <c r="AO20" s="12"/>
    </row>
    <row r="21" spans="1:41" s="1" customFormat="1" ht="21" customHeight="1">
      <c r="A21" s="34">
        <v>15</v>
      </c>
      <c r="B21" s="227" t="s">
        <v>2569</v>
      </c>
      <c r="C21" s="273" t="s">
        <v>2570</v>
      </c>
      <c r="D21" s="274" t="s">
        <v>53</v>
      </c>
      <c r="E21" s="97"/>
      <c r="F21" s="96"/>
      <c r="G21" s="96"/>
      <c r="H21" s="96"/>
      <c r="I21" s="96"/>
      <c r="J21" s="96"/>
      <c r="K21" s="95"/>
      <c r="L21" s="96"/>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c r="K24" s="95"/>
      <c r="L24" s="96"/>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48" t="s">
        <v>10</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114">
        <f>SUM(AJ7:AJ34)</f>
        <v>9</v>
      </c>
      <c r="AK35" s="114">
        <f>SUM(AK7:AK34)</f>
        <v>3</v>
      </c>
      <c r="AL35" s="114">
        <f>SUM(AL7:AL34)</f>
        <v>0</v>
      </c>
      <c r="AM35" s="16"/>
      <c r="AN35"/>
      <c r="AO35"/>
    </row>
    <row r="36" spans="1:41" s="25" customFormat="1" ht="21" customHeight="1">
      <c r="A36" s="426" t="s">
        <v>2804</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2"/>
      <c r="D38" s="422"/>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F39" s="422"/>
      <c r="G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422"/>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2"/>
      <c r="D41" s="422"/>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7" workbookViewId="0">
      <selection activeCell="N27" sqref="N27"/>
    </sheetView>
  </sheetViews>
  <sheetFormatPr defaultRowHeight="15.75"/>
  <cols>
    <col min="1" max="1" width="7" customWidth="1"/>
    <col min="2" max="2" width="17" customWidth="1"/>
    <col min="3" max="3" width="27.1640625" customWidth="1"/>
    <col min="4" max="4" width="10.1640625" customWidth="1"/>
    <col min="5" max="35" width="4" customWidth="1"/>
    <col min="36" max="38" width="5.5" customWidth="1"/>
    <col min="39" max="39" width="10.83203125" customWidth="1"/>
    <col min="40" max="40" width="12.1640625" customWidth="1"/>
    <col min="41" max="41" width="10.83203125" customWidth="1"/>
  </cols>
  <sheetData>
    <row r="1" spans="1:41" s="24" customFormat="1" ht="2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2720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t="s">
        <v>6</v>
      </c>
      <c r="I15" s="136" t="s">
        <v>6</v>
      </c>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2</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1</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2617</v>
      </c>
      <c r="C21" s="220" t="s">
        <v>2618</v>
      </c>
      <c r="D21" s="171" t="s">
        <v>1862</v>
      </c>
      <c r="E21" s="288"/>
      <c r="F21" s="136"/>
      <c r="G21" s="136"/>
      <c r="H21" s="136" t="s">
        <v>6</v>
      </c>
      <c r="I21" s="136" t="s">
        <v>6</v>
      </c>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2</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1</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t="s">
        <v>6</v>
      </c>
      <c r="I23" s="136" t="s">
        <v>6</v>
      </c>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2</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t="s">
        <v>6</v>
      </c>
      <c r="I30" s="136" t="s">
        <v>6</v>
      </c>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2</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1</v>
      </c>
      <c r="AK35" s="339">
        <f t="shared" si="3"/>
        <v>0</v>
      </c>
      <c r="AL35" s="339">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12</v>
      </c>
      <c r="AK36" s="130">
        <f>SUM(AK7:AK35)</f>
        <v>0</v>
      </c>
      <c r="AL36" s="130">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1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2"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workbookViewId="0">
      <selection activeCell="G7" sqref="G7"/>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ustomHeight="1">
      <c r="A3" s="440" t="s">
        <v>2719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3"/>
      <c r="AN20" s="494"/>
      <c r="AO20" s="12"/>
    </row>
    <row r="21" spans="1:41" s="1" customFormat="1" ht="21" customHeight="1">
      <c r="A21" s="34">
        <v>15</v>
      </c>
      <c r="B21" s="219" t="s">
        <v>2617</v>
      </c>
      <c r="C21" s="220" t="s">
        <v>2618</v>
      </c>
      <c r="D21" s="171" t="s">
        <v>1862</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2622</v>
      </c>
      <c r="C23" s="220" t="s">
        <v>2623</v>
      </c>
      <c r="D23" s="171" t="s">
        <v>26</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8" t="s">
        <v>10</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130">
        <f>SUM(AJ7:AJ35)</f>
        <v>0</v>
      </c>
      <c r="AK36" s="130">
        <f>SUM(AK7:AK35)</f>
        <v>0</v>
      </c>
      <c r="AL36" s="130">
        <f>SUM(AL7:AL35)</f>
        <v>0</v>
      </c>
      <c r="AM36" s="16"/>
      <c r="AN36"/>
      <c r="AO36"/>
    </row>
    <row r="37" spans="1:41" s="25" customFormat="1" ht="21" customHeight="1">
      <c r="A37" s="426" t="s">
        <v>2804</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338"/>
      <c r="AN37" s="338"/>
    </row>
    <row r="38" spans="1:41" ht="19.5">
      <c r="C38" s="422"/>
      <c r="D38" s="422"/>
      <c r="E38" s="422"/>
      <c r="F38" s="422"/>
      <c r="G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2"/>
      <c r="D39" s="422"/>
      <c r="E39" s="42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2"/>
      <c r="D40" s="422"/>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2" workbookViewId="0">
      <selection activeCell="T21" sqref="T21"/>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8" width="6.1640625" style="237" customWidth="1"/>
    <col min="39" max="39" width="10.83203125" customWidth="1"/>
    <col min="40" max="40" width="12.1640625" customWidth="1"/>
    <col min="41" max="41" width="10.83203125" customWidth="1"/>
  </cols>
  <sheetData>
    <row r="1" spans="1:41" s="24" customFormat="1" ht="22.5"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22.5"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22.5" customHeight="1">
      <c r="A3" s="440" t="s">
        <v>2718</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0</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493"/>
      <c r="AN20" s="494"/>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2"/>
      <c r="AN25" s="12"/>
      <c r="AO25" s="12"/>
    </row>
    <row r="26" spans="1:41" s="1" customFormat="1" ht="21" customHeight="1">
      <c r="A26" s="283">
        <v>20</v>
      </c>
      <c r="B26" s="263" t="s">
        <v>2672</v>
      </c>
      <c r="C26" s="264" t="s">
        <v>782</v>
      </c>
      <c r="D26" s="265" t="s">
        <v>44</v>
      </c>
      <c r="E26" s="20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3</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0</v>
      </c>
      <c r="AM31" s="12"/>
      <c r="AN31" s="12"/>
      <c r="AO31" s="12"/>
    </row>
    <row r="32" spans="1:41" s="1" customFormat="1" ht="21" customHeight="1">
      <c r="A32" s="540" t="s">
        <v>10</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340">
        <f>SUM(AJ7:AJ31)</f>
        <v>4</v>
      </c>
      <c r="AK32" s="307">
        <f>SUM(AK7:AK31)</f>
        <v>0</v>
      </c>
      <c r="AL32" s="307">
        <f>SUM(AL7:AL31)</f>
        <v>0</v>
      </c>
      <c r="AM32" s="16"/>
      <c r="AN32"/>
      <c r="AO32"/>
    </row>
    <row r="33" spans="1:40" s="25" customFormat="1" ht="21" customHeight="1">
      <c r="A33" s="426" t="s">
        <v>2804</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338"/>
      <c r="AN33" s="338"/>
    </row>
    <row r="34" spans="1:40">
      <c r="C34" s="422"/>
      <c r="D34" s="422"/>
      <c r="E34" s="422"/>
      <c r="F34" s="422"/>
      <c r="G34" s="422"/>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2"/>
      <c r="D35" s="422"/>
      <c r="E35" s="422"/>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2"/>
      <c r="D36" s="422"/>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11" workbookViewId="0">
      <selection activeCell="P19" sqref="P19"/>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41" s="24" customFormat="1" ht="18">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41" s="24" customFormat="1" ht="35.25" customHeight="1">
      <c r="A3" s="440" t="s">
        <v>2717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41"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41"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41"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41" s="1" customFormat="1" ht="21" customHeight="1">
      <c r="A7" s="215">
        <v>1</v>
      </c>
      <c r="B7" s="215" t="s">
        <v>2680</v>
      </c>
      <c r="C7" s="71" t="s">
        <v>2681</v>
      </c>
      <c r="D7" s="72" t="s">
        <v>997</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3"/>
      <c r="AN20" s="494"/>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8" t="s">
        <v>10</v>
      </c>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130">
        <f>SUM(AJ7:AJ29)</f>
        <v>3</v>
      </c>
      <c r="AK30" s="130">
        <f>SUM(AK7:AK29)</f>
        <v>0</v>
      </c>
      <c r="AL30" s="130">
        <f>SUM(AL7:AL29)</f>
        <v>3</v>
      </c>
      <c r="AM30"/>
      <c r="AN30"/>
    </row>
    <row r="31" spans="1:41" s="25" customFormat="1" ht="21" customHeight="1">
      <c r="A31" s="426" t="s">
        <v>2804</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338"/>
    </row>
    <row r="32" spans="1:41" ht="19.5">
      <c r="C32" s="422"/>
      <c r="D32" s="422"/>
      <c r="E32" s="422"/>
      <c r="F32" s="422"/>
      <c r="G32" s="422"/>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2"/>
      <c r="D33" s="422"/>
      <c r="E33" s="422"/>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2"/>
      <c r="D34" s="422"/>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0" t="s">
        <v>2728</v>
      </c>
      <c r="C1" s="390"/>
      <c r="D1" s="390"/>
      <c r="E1" s="390"/>
      <c r="F1" s="390"/>
      <c r="G1" s="390"/>
      <c r="H1" s="390"/>
      <c r="I1" s="390"/>
      <c r="J1" s="390"/>
      <c r="K1" s="352"/>
      <c r="L1" s="352"/>
      <c r="M1" s="352"/>
      <c r="N1" s="391" t="s">
        <v>2729</v>
      </c>
      <c r="O1" s="391"/>
      <c r="P1" s="391"/>
      <c r="Q1" s="391"/>
      <c r="R1" s="391"/>
      <c r="S1" s="391"/>
      <c r="T1" s="391"/>
      <c r="U1" s="391"/>
      <c r="V1" s="391"/>
      <c r="W1" s="391"/>
      <c r="X1" s="391"/>
      <c r="Y1" s="391"/>
    </row>
    <row r="2" spans="2:25" ht="24" customHeight="1">
      <c r="B2" s="392" t="s">
        <v>2800</v>
      </c>
      <c r="C2" s="392"/>
      <c r="D2" s="392"/>
      <c r="E2" s="392"/>
      <c r="F2" s="392"/>
      <c r="G2" s="392"/>
      <c r="H2" s="392"/>
      <c r="I2" s="392"/>
      <c r="J2" s="392"/>
      <c r="K2" s="392"/>
      <c r="L2" s="392"/>
      <c r="M2" s="392"/>
      <c r="N2" s="392"/>
      <c r="O2" s="392"/>
      <c r="P2" s="392"/>
      <c r="Q2" s="392"/>
      <c r="R2" s="392"/>
      <c r="S2" s="392"/>
      <c r="T2" s="392"/>
      <c r="U2" s="392"/>
      <c r="V2" s="392"/>
      <c r="W2" s="392"/>
      <c r="X2" s="392"/>
      <c r="Y2" s="392"/>
    </row>
    <row r="3" spans="2:25" ht="33" customHeight="1">
      <c r="B3" s="393" t="s">
        <v>2801</v>
      </c>
      <c r="C3" s="393"/>
      <c r="D3" s="393"/>
      <c r="E3" s="393"/>
      <c r="F3" s="393"/>
      <c r="G3" s="393"/>
      <c r="H3" s="393"/>
      <c r="I3" s="393"/>
      <c r="J3" s="393"/>
      <c r="K3" s="393"/>
      <c r="L3" s="393"/>
      <c r="M3" s="393"/>
      <c r="N3" s="393"/>
      <c r="O3" s="393"/>
      <c r="P3" s="393"/>
      <c r="Q3" s="393"/>
      <c r="R3" s="393"/>
      <c r="S3" s="393"/>
      <c r="T3" s="393"/>
      <c r="U3" s="393"/>
      <c r="V3" s="393"/>
      <c r="W3" s="393"/>
      <c r="X3" s="393"/>
      <c r="Y3" s="393"/>
    </row>
    <row r="4" spans="2:25" s="298" customFormat="1" ht="21" customHeight="1">
      <c r="B4" s="365" t="s">
        <v>2807</v>
      </c>
      <c r="C4" s="366"/>
      <c r="D4" s="366"/>
      <c r="E4" s="366"/>
      <c r="F4" s="366"/>
      <c r="G4" s="366"/>
      <c r="H4" s="366"/>
      <c r="I4" s="366"/>
      <c r="J4" s="366"/>
      <c r="K4" s="366"/>
      <c r="L4" s="366"/>
      <c r="M4" s="366"/>
      <c r="N4" s="366"/>
      <c r="O4" s="366"/>
      <c r="P4" s="366"/>
      <c r="Q4" s="366"/>
      <c r="R4" s="366"/>
      <c r="S4" s="366"/>
      <c r="T4" s="366"/>
      <c r="U4" s="366"/>
      <c r="V4" s="366"/>
      <c r="W4" s="366"/>
      <c r="X4" s="366"/>
      <c r="Y4" s="367"/>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4</v>
      </c>
      <c r="F6" s="318">
        <f>CKCT19.2!AK35</f>
        <v>3</v>
      </c>
      <c r="G6" s="322">
        <f>CKCT19.1!AL33</f>
        <v>1</v>
      </c>
      <c r="H6" s="311">
        <v>1</v>
      </c>
      <c r="I6" s="309" t="s">
        <v>2736</v>
      </c>
      <c r="J6" s="203">
        <v>35</v>
      </c>
      <c r="K6" s="314">
        <f>TBN19.1!AJ42</f>
        <v>0</v>
      </c>
      <c r="L6" s="318">
        <f>TBN19.1!AK42</f>
        <v>2</v>
      </c>
      <c r="M6" s="322">
        <f>TBN19.1!AL42</f>
        <v>1</v>
      </c>
      <c r="N6" s="311">
        <v>1</v>
      </c>
      <c r="O6" s="356" t="s">
        <v>2761</v>
      </c>
      <c r="P6" s="203">
        <v>24</v>
      </c>
      <c r="Q6" s="314">
        <f>KTDN19.1!AJ32</f>
        <v>0</v>
      </c>
      <c r="R6" s="318">
        <f>KTDN19.1!AK32</f>
        <v>6</v>
      </c>
      <c r="S6" s="322">
        <f>KTDN19.1!AL32</f>
        <v>0</v>
      </c>
      <c r="T6" s="311">
        <v>1</v>
      </c>
      <c r="U6" s="309" t="s">
        <v>2754</v>
      </c>
      <c r="V6" s="203">
        <v>27</v>
      </c>
      <c r="W6" s="314">
        <f>THUD19.1!AJ34</f>
        <v>4</v>
      </c>
      <c r="X6" s="318">
        <f>THUD19.1!AK34</f>
        <v>1</v>
      </c>
      <c r="Y6" s="322">
        <f>THUD19.1!AL34</f>
        <v>3</v>
      </c>
    </row>
    <row r="7" spans="2:25" s="303" customFormat="1" ht="21" customHeight="1">
      <c r="B7" s="300">
        <v>2</v>
      </c>
      <c r="C7" s="301" t="s">
        <v>2740</v>
      </c>
      <c r="D7" s="304">
        <v>28</v>
      </c>
      <c r="E7" s="314">
        <f>CKCT19.2!AJ35</f>
        <v>9</v>
      </c>
      <c r="F7" s="318">
        <f>CKCT19.2!AK35</f>
        <v>3</v>
      </c>
      <c r="G7" s="322">
        <f>CKCT19.2!AL35</f>
        <v>0</v>
      </c>
      <c r="H7" s="311">
        <v>2</v>
      </c>
      <c r="I7" s="309" t="s">
        <v>2741</v>
      </c>
      <c r="J7" s="203">
        <v>34</v>
      </c>
      <c r="K7" s="314">
        <f>TBN19.2!AJ41</f>
        <v>17</v>
      </c>
      <c r="L7" s="318">
        <f>TBN19.2!AK41</f>
        <v>4</v>
      </c>
      <c r="M7" s="322">
        <f>TBN19.2!AL41</f>
        <v>6</v>
      </c>
      <c r="N7" s="311">
        <v>2</v>
      </c>
      <c r="O7" s="356" t="s">
        <v>2765</v>
      </c>
      <c r="P7" s="203">
        <v>22</v>
      </c>
      <c r="Q7" s="314">
        <f>KTDN19.2!AJ29</f>
        <v>0</v>
      </c>
      <c r="R7" s="318">
        <f>KTDN19.2!AK29</f>
        <v>8</v>
      </c>
      <c r="S7" s="322">
        <f>KTDN19.1!AL32</f>
        <v>0</v>
      </c>
      <c r="T7" s="311">
        <v>2</v>
      </c>
      <c r="U7" s="309" t="s">
        <v>2758</v>
      </c>
      <c r="V7" s="311">
        <v>25</v>
      </c>
      <c r="W7" s="314">
        <f>THUD19.2!AJ32</f>
        <v>5</v>
      </c>
      <c r="X7" s="318">
        <f>THUD19.2!AK32</f>
        <v>1</v>
      </c>
      <c r="Y7" s="322">
        <f>THUD19.2!AL32</f>
        <v>0</v>
      </c>
    </row>
    <row r="8" spans="2:25" s="303" customFormat="1" ht="21" customHeight="1">
      <c r="B8" s="300">
        <v>3</v>
      </c>
      <c r="C8" s="301" t="s">
        <v>2744</v>
      </c>
      <c r="D8" s="304">
        <v>29</v>
      </c>
      <c r="E8" s="314">
        <f>'CKĐL 19.1'!AJ36</f>
        <v>12</v>
      </c>
      <c r="F8" s="318">
        <f>'CKĐL 19.1'!AK36</f>
        <v>0</v>
      </c>
      <c r="G8" s="322">
        <f>'CKĐL 19.1'!AL36</f>
        <v>0</v>
      </c>
      <c r="H8" s="311">
        <v>3</v>
      </c>
      <c r="I8" s="309" t="s">
        <v>2745</v>
      </c>
      <c r="J8" s="203">
        <v>28</v>
      </c>
      <c r="K8" s="314">
        <f>ĐCN19!AJ35</f>
        <v>0</v>
      </c>
      <c r="L8" s="318">
        <f>ĐCN19!AK35</f>
        <v>2</v>
      </c>
      <c r="M8" s="322">
        <f>ĐCN19!AL35</f>
        <v>4</v>
      </c>
      <c r="N8" s="311">
        <v>3</v>
      </c>
      <c r="O8" s="356" t="s">
        <v>2768</v>
      </c>
      <c r="P8" s="203">
        <v>25</v>
      </c>
      <c r="Q8" s="314">
        <f>LGT19.1!AJ32</f>
        <v>11</v>
      </c>
      <c r="R8" s="318">
        <f>LGT19.1!AK32</f>
        <v>1</v>
      </c>
      <c r="S8" s="322">
        <f>LGT19.1!AL32</f>
        <v>2</v>
      </c>
      <c r="T8" s="311">
        <v>3</v>
      </c>
      <c r="U8" s="309" t="s">
        <v>2762</v>
      </c>
      <c r="V8" s="203">
        <v>27</v>
      </c>
      <c r="W8" s="315">
        <f>THUD19.3!AJ34</f>
        <v>11</v>
      </c>
      <c r="X8" s="319">
        <f>THUD19.3!AK34</f>
        <v>0</v>
      </c>
      <c r="Y8" s="323">
        <f>THUD19.3!AL34</f>
        <v>6</v>
      </c>
    </row>
    <row r="9" spans="2:25" s="303" customFormat="1" ht="21" customHeight="1">
      <c r="B9" s="300">
        <v>4</v>
      </c>
      <c r="C9" s="301" t="s">
        <v>2748</v>
      </c>
      <c r="D9" s="304">
        <v>28</v>
      </c>
      <c r="E9" s="314">
        <f>'CKĐL 19.2'!AJ36</f>
        <v>0</v>
      </c>
      <c r="F9" s="318">
        <f>'CKĐL 19.2'!AK36</f>
        <v>0</v>
      </c>
      <c r="G9" s="322">
        <f>'CKĐL 19.2'!AL36</f>
        <v>0</v>
      </c>
      <c r="H9" s="311">
        <v>4</v>
      </c>
      <c r="I9" s="309" t="s">
        <v>2749</v>
      </c>
      <c r="J9" s="203">
        <v>21</v>
      </c>
      <c r="K9" s="314">
        <f>TKTT19!AJ28</f>
        <v>0</v>
      </c>
      <c r="L9" s="318">
        <f>TKTT19!AK28</f>
        <v>0</v>
      </c>
      <c r="M9" s="322">
        <f>TKTT19!AL28</f>
        <v>2</v>
      </c>
      <c r="N9" s="311">
        <v>4</v>
      </c>
      <c r="O9" s="356" t="s">
        <v>2772</v>
      </c>
      <c r="P9" s="203">
        <v>25</v>
      </c>
      <c r="Q9" s="314">
        <f>LGT19.2!AJ30</f>
        <v>0</v>
      </c>
      <c r="R9" s="318">
        <f>LGT19.2!AK30</f>
        <v>0</v>
      </c>
      <c r="S9" s="322">
        <f>LGT19.2!AL30</f>
        <v>0</v>
      </c>
      <c r="T9" s="311">
        <v>4</v>
      </c>
      <c r="U9" s="309" t="s">
        <v>2769</v>
      </c>
      <c r="V9" s="203">
        <v>17</v>
      </c>
      <c r="W9" s="314">
        <f>CĐT19!AJ24</f>
        <v>1</v>
      </c>
      <c r="X9" s="318">
        <f>CĐT19!AK24</f>
        <v>0</v>
      </c>
      <c r="Y9" s="322">
        <f>CĐT19!AL24</f>
        <v>0</v>
      </c>
    </row>
    <row r="10" spans="2:25" s="303" customFormat="1" ht="21" customHeight="1">
      <c r="B10" s="300">
        <v>5</v>
      </c>
      <c r="C10" s="301" t="s">
        <v>2753</v>
      </c>
      <c r="D10" s="304">
        <v>25</v>
      </c>
      <c r="E10" s="314">
        <f>'CKĐL 19.3'!AJ32</f>
        <v>4</v>
      </c>
      <c r="F10" s="318">
        <f>'CKĐL 19.3'!AK32</f>
        <v>0</v>
      </c>
      <c r="G10" s="322">
        <f>'CKĐL 19.3'!AL32</f>
        <v>0</v>
      </c>
      <c r="H10" s="311">
        <v>5</v>
      </c>
      <c r="I10" s="353" t="s">
        <v>2775</v>
      </c>
      <c r="J10" s="311">
        <v>26</v>
      </c>
      <c r="K10" s="317">
        <f>'ĐCN 20.1'!AJ33</f>
        <v>13</v>
      </c>
      <c r="L10" s="321">
        <f>'ĐCN 20.1'!AK33</f>
        <v>0</v>
      </c>
      <c r="M10" s="325">
        <f>'ĐCN 20.1'!AL33</f>
        <v>2</v>
      </c>
      <c r="N10" s="311">
        <v>5</v>
      </c>
      <c r="O10" s="356" t="s">
        <v>2776</v>
      </c>
      <c r="P10" s="203">
        <v>18</v>
      </c>
      <c r="Q10" s="314">
        <f>TCNH19!AJ25</f>
        <v>2</v>
      </c>
      <c r="R10" s="318">
        <f>TCNH19!AK25</f>
        <v>6</v>
      </c>
      <c r="S10" s="322">
        <f>TCNH19!AL25</f>
        <v>0</v>
      </c>
      <c r="T10" s="311">
        <v>5</v>
      </c>
      <c r="U10" s="309" t="s">
        <v>2773</v>
      </c>
      <c r="V10" s="203">
        <v>27</v>
      </c>
      <c r="W10" s="314">
        <f>TQW19.1!AJ34</f>
        <v>7</v>
      </c>
      <c r="X10" s="318">
        <f>TQW19.1!AK34</f>
        <v>1</v>
      </c>
      <c r="Y10" s="322">
        <f>TQW19.1!AL34</f>
        <v>1</v>
      </c>
    </row>
    <row r="11" spans="2:25" s="303" customFormat="1" ht="21" customHeight="1">
      <c r="B11" s="300">
        <v>6</v>
      </c>
      <c r="C11" s="301" t="s">
        <v>2757</v>
      </c>
      <c r="D11" s="304">
        <v>23</v>
      </c>
      <c r="E11" s="314">
        <f>'CKĐL 19.4'!AJ30</f>
        <v>3</v>
      </c>
      <c r="F11" s="318">
        <f>'CKĐL 19.4'!AK30</f>
        <v>0</v>
      </c>
      <c r="G11" s="322">
        <f>'CKĐL 19.4'!AL30</f>
        <v>3</v>
      </c>
      <c r="H11" s="311">
        <v>6</v>
      </c>
      <c r="I11" s="353" t="s">
        <v>2779</v>
      </c>
      <c r="J11" s="311">
        <v>24</v>
      </c>
      <c r="K11" s="317">
        <f>'ĐCN 20.2'!AJ31</f>
        <v>4</v>
      </c>
      <c r="L11" s="321">
        <f>'ĐCN 20.2'!AK31</f>
        <v>3</v>
      </c>
      <c r="M11" s="325">
        <f>'ĐCN 20.2'!AL31</f>
        <v>0</v>
      </c>
      <c r="N11" s="311">
        <v>6</v>
      </c>
      <c r="O11" s="356" t="s">
        <v>2780</v>
      </c>
      <c r="P11" s="203">
        <v>26</v>
      </c>
      <c r="Q11" s="314">
        <f>BHST19!AJ33</f>
        <v>2</v>
      </c>
      <c r="R11" s="318">
        <f>BHST19!AK33</f>
        <v>1</v>
      </c>
      <c r="S11" s="322">
        <f>BHST19!AL33</f>
        <v>3</v>
      </c>
      <c r="T11" s="311">
        <v>6</v>
      </c>
      <c r="U11" s="309" t="s">
        <v>2777</v>
      </c>
      <c r="V11" s="203">
        <v>22</v>
      </c>
      <c r="W11" s="314">
        <f>TQW19.2!AJ29</f>
        <v>12</v>
      </c>
      <c r="X11" s="318">
        <f>TQW19.2!AK29</f>
        <v>0</v>
      </c>
      <c r="Y11" s="322">
        <f>TQW19.2!AL29</f>
        <v>0</v>
      </c>
    </row>
    <row r="12" spans="2:25" s="303" customFormat="1" ht="21" customHeight="1">
      <c r="B12" s="300">
        <v>7</v>
      </c>
      <c r="C12" s="302" t="s">
        <v>2737</v>
      </c>
      <c r="D12" s="300">
        <v>21</v>
      </c>
      <c r="E12" s="315">
        <f>CKCT20.1!AJ28</f>
        <v>7</v>
      </c>
      <c r="F12" s="319">
        <f>CKCT20.1!AK28</f>
        <v>2</v>
      </c>
      <c r="G12" s="354">
        <f>CKCT20.1!AL28</f>
        <v>1</v>
      </c>
      <c r="H12" s="311">
        <v>7</v>
      </c>
      <c r="I12" s="353" t="s">
        <v>2783</v>
      </c>
      <c r="J12" s="311">
        <v>20</v>
      </c>
      <c r="K12" s="317">
        <f>TKTT20!AJ27</f>
        <v>1</v>
      </c>
      <c r="L12" s="321">
        <f>TKTT20!AK27</f>
        <v>1</v>
      </c>
      <c r="M12" s="325">
        <f>TKTT20!AL27</f>
        <v>0</v>
      </c>
      <c r="N12" s="311">
        <v>7</v>
      </c>
      <c r="O12" s="356" t="s">
        <v>2784</v>
      </c>
      <c r="P12" s="203">
        <v>19</v>
      </c>
      <c r="Q12" s="314">
        <f>XNK19.1!AJ26</f>
        <v>4</v>
      </c>
      <c r="R12" s="318">
        <f>XNK19.1!AK26</f>
        <v>11</v>
      </c>
      <c r="S12" s="322">
        <f>XNK19.1!AL26</f>
        <v>0</v>
      </c>
      <c r="T12" s="311">
        <v>7</v>
      </c>
      <c r="U12" s="310" t="s">
        <v>2781</v>
      </c>
      <c r="V12" s="203">
        <v>10</v>
      </c>
      <c r="W12" s="314">
        <f>'ĐTCN 19'!AJ17</f>
        <v>3</v>
      </c>
      <c r="X12" s="318">
        <f>'ĐTCN 19'!AK17</f>
        <v>0</v>
      </c>
      <c r="Y12" s="322">
        <f>'ĐTCN 19'!AL17</f>
        <v>1</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2</v>
      </c>
      <c r="L13" s="321">
        <f>TBN20.1!AK40</f>
        <v>1</v>
      </c>
      <c r="M13" s="325">
        <f>TBN20.1!AL40</f>
        <v>0</v>
      </c>
      <c r="N13" s="311">
        <v>8</v>
      </c>
      <c r="O13" s="356" t="s">
        <v>2787</v>
      </c>
      <c r="P13" s="203">
        <v>19</v>
      </c>
      <c r="Q13" s="314">
        <f>XNK19.2!AJ26</f>
        <v>0</v>
      </c>
      <c r="R13" s="318">
        <f>XNK19.2!AK26</f>
        <v>14</v>
      </c>
      <c r="S13" s="322">
        <f>XNK19.2!AL26</f>
        <v>0</v>
      </c>
      <c r="T13" s="311">
        <v>8</v>
      </c>
      <c r="U13" s="309" t="s">
        <v>2785</v>
      </c>
      <c r="V13" s="203">
        <v>25</v>
      </c>
      <c r="W13" s="314">
        <f>PCMT19!AJ32</f>
        <v>4</v>
      </c>
      <c r="X13" s="318">
        <f>PCMT19!AK32</f>
        <v>2</v>
      </c>
      <c r="Y13" s="322">
        <f>PCMT19!AL32</f>
        <v>0</v>
      </c>
    </row>
    <row r="14" spans="2:25" s="303" customFormat="1" ht="21" customHeight="1">
      <c r="B14" s="300">
        <v>9</v>
      </c>
      <c r="C14" s="302" t="s">
        <v>2746</v>
      </c>
      <c r="D14" s="300">
        <v>35</v>
      </c>
      <c r="E14" s="315">
        <f>'CKĐL 20.1'!AJ42</f>
        <v>17</v>
      </c>
      <c r="F14" s="319">
        <f>'CKĐL 20.1'!AK42</f>
        <v>2</v>
      </c>
      <c r="G14" s="354">
        <f>'CKĐL 20.1'!AL42</f>
        <v>3</v>
      </c>
      <c r="H14" s="311">
        <v>9</v>
      </c>
      <c r="I14" s="353" t="s">
        <v>2789</v>
      </c>
      <c r="J14" s="311">
        <v>33</v>
      </c>
      <c r="K14" s="317">
        <f>TBN20.2!AJ40</f>
        <v>10</v>
      </c>
      <c r="L14" s="321">
        <f>TBN20.2!AK40</f>
        <v>5</v>
      </c>
      <c r="M14" s="325">
        <f>TBN20.2!AL40</f>
        <v>8</v>
      </c>
      <c r="N14" s="311">
        <v>9</v>
      </c>
      <c r="O14" s="353" t="s">
        <v>2763</v>
      </c>
      <c r="P14" s="311">
        <v>36</v>
      </c>
      <c r="Q14" s="315">
        <f>BHST20.1!AJ43</f>
        <v>9</v>
      </c>
      <c r="R14" s="319">
        <f>BHST20.1!AK43</f>
        <v>0</v>
      </c>
      <c r="S14" s="323">
        <f>BHST20.1!AL43</f>
        <v>2</v>
      </c>
      <c r="T14" s="311">
        <v>9</v>
      </c>
      <c r="U14" s="353" t="s">
        <v>2788</v>
      </c>
      <c r="V14" s="311">
        <v>36</v>
      </c>
      <c r="W14" s="315">
        <f>'THUD 20.2'!AJ43</f>
        <v>4</v>
      </c>
      <c r="X14" s="319">
        <f>'THUD 20.2'!AK43</f>
        <v>5</v>
      </c>
      <c r="Y14" s="323">
        <f>'THUD 20.2'!AL43</f>
        <v>0</v>
      </c>
    </row>
    <row r="15" spans="2:25" s="303" customFormat="1" ht="21" customHeight="1">
      <c r="B15" s="300">
        <v>10</v>
      </c>
      <c r="C15" s="302" t="s">
        <v>2750</v>
      </c>
      <c r="D15" s="300">
        <v>33</v>
      </c>
      <c r="E15" s="315">
        <f>CKĐL20.2!AJ40</f>
        <v>18</v>
      </c>
      <c r="F15" s="319">
        <f>CKĐL20.2!AK40</f>
        <v>3</v>
      </c>
      <c r="G15" s="354">
        <f>CKĐL20.2!AL40</f>
        <v>3</v>
      </c>
      <c r="H15" s="311">
        <v>10</v>
      </c>
      <c r="I15" s="353" t="s">
        <v>2739</v>
      </c>
      <c r="J15" s="311">
        <v>36</v>
      </c>
      <c r="K15" s="317">
        <f>TBN20.3!AJ44</f>
        <v>6</v>
      </c>
      <c r="L15" s="321">
        <f>TBN20.3!AK44</f>
        <v>0</v>
      </c>
      <c r="M15" s="325">
        <f>TBN20.3!AL44</f>
        <v>0</v>
      </c>
      <c r="N15" s="311">
        <v>10</v>
      </c>
      <c r="O15" s="353" t="s">
        <v>2766</v>
      </c>
      <c r="P15" s="311">
        <v>39</v>
      </c>
      <c r="Q15" s="315">
        <f>BHST20.2!AJ46</f>
        <v>7</v>
      </c>
      <c r="R15" s="319">
        <f>BHST20.2!AK46</f>
        <v>0</v>
      </c>
      <c r="S15" s="323">
        <f>BHST20.2!AL46</f>
        <v>0</v>
      </c>
      <c r="T15" s="311">
        <v>10</v>
      </c>
      <c r="U15" s="353" t="s">
        <v>2738</v>
      </c>
      <c r="V15" s="311">
        <v>37</v>
      </c>
      <c r="W15" s="315">
        <f>THUD20.3!AJ44</f>
        <v>6</v>
      </c>
      <c r="X15" s="319">
        <f>THUD20.3!AK44</f>
        <v>6</v>
      </c>
      <c r="Y15" s="323">
        <f>THUD20.3!AL44</f>
        <v>4</v>
      </c>
    </row>
    <row r="16" spans="2:25" s="303" customFormat="1" ht="21" customHeight="1">
      <c r="B16" s="300">
        <v>11</v>
      </c>
      <c r="C16" s="302" t="s">
        <v>2755</v>
      </c>
      <c r="D16" s="300">
        <v>28</v>
      </c>
      <c r="E16" s="315">
        <f>'CKĐL 20.3'!AJ35</f>
        <v>0</v>
      </c>
      <c r="F16" s="319">
        <f>'CKĐL 20.3'!AK35</f>
        <v>11</v>
      </c>
      <c r="G16" s="354">
        <f>'CKĐL 20.3'!AL35</f>
        <v>0</v>
      </c>
      <c r="H16" s="311">
        <v>11</v>
      </c>
      <c r="I16" s="353" t="s">
        <v>2743</v>
      </c>
      <c r="J16" s="311">
        <v>25</v>
      </c>
      <c r="K16" s="317">
        <f>CSSD20.1!AJ32</f>
        <v>3</v>
      </c>
      <c r="L16" s="321">
        <f>CSSD20.1!AK32</f>
        <v>3</v>
      </c>
      <c r="M16" s="325">
        <f>CSSD20.1!AL32</f>
        <v>3</v>
      </c>
      <c r="N16" s="311">
        <v>11</v>
      </c>
      <c r="O16" s="353" t="s">
        <v>2770</v>
      </c>
      <c r="P16" s="311">
        <v>24</v>
      </c>
      <c r="Q16" s="315">
        <f>KTDN20.1!AJ31</f>
        <v>4</v>
      </c>
      <c r="R16" s="319">
        <f>KTDN20.1!AK31</f>
        <v>0</v>
      </c>
      <c r="S16" s="323">
        <f>KTDN20.1!AL31</f>
        <v>1</v>
      </c>
      <c r="T16" s="311">
        <v>11</v>
      </c>
      <c r="U16" s="353" t="s">
        <v>2751</v>
      </c>
      <c r="V16" s="311">
        <v>23</v>
      </c>
      <c r="W16" s="315">
        <f>PCMT20!AJ30</f>
        <v>17</v>
      </c>
      <c r="X16" s="319">
        <f>PCMT20!AK30</f>
        <v>0</v>
      </c>
      <c r="Y16" s="323">
        <f>PCMT20!AL30</f>
        <v>1</v>
      </c>
    </row>
    <row r="17" spans="1:25" s="303" customFormat="1" ht="21" customHeight="1">
      <c r="B17" s="300">
        <v>12</v>
      </c>
      <c r="C17" s="302" t="s">
        <v>2759</v>
      </c>
      <c r="D17" s="300">
        <v>34</v>
      </c>
      <c r="E17" s="315">
        <f>'CKĐL 20.4'!AJ41</f>
        <v>9</v>
      </c>
      <c r="F17" s="319">
        <f>'CKĐL 20.4'!AK41</f>
        <v>4</v>
      </c>
      <c r="G17" s="354">
        <f>'CKĐL 20.4'!AL41</f>
        <v>2</v>
      </c>
      <c r="H17" s="311">
        <v>12</v>
      </c>
      <c r="I17" s="353" t="s">
        <v>2747</v>
      </c>
      <c r="J17" s="311">
        <v>29</v>
      </c>
      <c r="K17" s="317">
        <f>CSSD20.2!AJ36</f>
        <v>1</v>
      </c>
      <c r="L17" s="321">
        <f>CSSD20.2!AK36</f>
        <v>3</v>
      </c>
      <c r="M17" s="325">
        <f>CSSD20.2!AL36</f>
        <v>0</v>
      </c>
      <c r="N17" s="311">
        <v>12</v>
      </c>
      <c r="O17" s="353" t="s">
        <v>2774</v>
      </c>
      <c r="P17" s="311">
        <v>24</v>
      </c>
      <c r="Q17" s="315">
        <f>KTDN20.2!AJ31</f>
        <v>0</v>
      </c>
      <c r="R17" s="319">
        <f>KTDN20.2!AK31</f>
        <v>3</v>
      </c>
      <c r="S17" s="323">
        <f>KTDN20.2!AL31</f>
        <v>0</v>
      </c>
      <c r="T17" s="311">
        <v>12</v>
      </c>
      <c r="U17" s="353" t="s">
        <v>2756</v>
      </c>
      <c r="V17" s="311">
        <v>32</v>
      </c>
      <c r="W17" s="315">
        <f>'TQW20'!AJ39</f>
        <v>8</v>
      </c>
      <c r="X17" s="319">
        <f>'TQW20'!AK39</f>
        <v>4</v>
      </c>
      <c r="Y17" s="323">
        <f>'TQW20'!AL39</f>
        <v>2</v>
      </c>
    </row>
    <row r="18" spans="1:25" s="303" customFormat="1" ht="21" customHeight="1">
      <c r="B18" s="380" t="s">
        <v>2793</v>
      </c>
      <c r="C18" s="380"/>
      <c r="D18" s="380"/>
      <c r="E18" s="380"/>
      <c r="F18" s="380"/>
      <c r="G18" s="380"/>
      <c r="H18" s="311">
        <v>13</v>
      </c>
      <c r="I18" s="353" t="s">
        <v>2752</v>
      </c>
      <c r="J18" s="311">
        <v>26</v>
      </c>
      <c r="K18" s="317">
        <f>CSSD20.3!AJ37</f>
        <v>0</v>
      </c>
      <c r="L18" s="321">
        <f>CSSD20.3!AK37</f>
        <v>0</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1</v>
      </c>
      <c r="Y18" s="323">
        <f>CĐT20!AL26</f>
        <v>0</v>
      </c>
    </row>
    <row r="19" spans="1:25" s="303" customFormat="1" ht="21" customHeight="1">
      <c r="B19" s="396" t="str">
        <f>"Tổng HS vắng không phép "&amp;SUM(E6:E17)+SUM(E12:E17)</f>
        <v>Tổng HS vắng không phép 134</v>
      </c>
      <c r="C19" s="397"/>
      <c r="D19" s="397"/>
      <c r="E19" s="397"/>
      <c r="F19" s="397"/>
      <c r="G19" s="398"/>
      <c r="H19" s="402" t="s">
        <v>2796</v>
      </c>
      <c r="I19" s="402"/>
      <c r="J19" s="402"/>
      <c r="K19" s="402"/>
      <c r="L19" s="402"/>
      <c r="M19" s="402"/>
      <c r="N19" s="311">
        <v>14</v>
      </c>
      <c r="O19" s="353" t="s">
        <v>2782</v>
      </c>
      <c r="P19" s="311">
        <v>39</v>
      </c>
      <c r="Q19" s="315">
        <f>'LGT20'!AJ46</f>
        <v>0</v>
      </c>
      <c r="R19" s="319">
        <f>'LGT20'!AK46</f>
        <v>9</v>
      </c>
      <c r="S19" s="323">
        <f>'LGT20'!AL46</f>
        <v>6</v>
      </c>
      <c r="T19" s="311">
        <v>14</v>
      </c>
      <c r="U19" s="353" t="s">
        <v>2764</v>
      </c>
      <c r="V19" s="311">
        <v>33</v>
      </c>
      <c r="W19" s="315">
        <f>'TKĐH 20.1'!AJ40</f>
        <v>19</v>
      </c>
      <c r="X19" s="319">
        <f>'TKĐH 20.1'!AK40</f>
        <v>5</v>
      </c>
      <c r="Y19" s="323">
        <f>'TKĐH 20.1'!AL40</f>
        <v>1</v>
      </c>
    </row>
    <row r="20" spans="1:25" s="303" customFormat="1" ht="21" customHeight="1">
      <c r="B20" s="399" t="str">
        <f>"Tổng HS vắng có phép "&amp;SUM(F6:F17)+SUM(F12:F17)</f>
        <v>Tổng HS vắng có phép 50</v>
      </c>
      <c r="C20" s="400"/>
      <c r="D20" s="400"/>
      <c r="E20" s="400"/>
      <c r="F20" s="400"/>
      <c r="G20" s="401"/>
      <c r="H20" s="396" t="str">
        <f>"Tổng HS vắng không phép " &amp;SUM(K6:K18)</f>
        <v>Tổng HS vắng không phép 57</v>
      </c>
      <c r="I20" s="397"/>
      <c r="J20" s="397"/>
      <c r="K20" s="397"/>
      <c r="L20" s="397"/>
      <c r="M20" s="398"/>
      <c r="N20" s="380" t="s">
        <v>2794</v>
      </c>
      <c r="O20" s="380"/>
      <c r="P20" s="380"/>
      <c r="Q20" s="380"/>
      <c r="R20" s="380"/>
      <c r="S20" s="380"/>
      <c r="T20" s="311">
        <v>15</v>
      </c>
      <c r="U20" s="353" t="s">
        <v>2767</v>
      </c>
      <c r="V20" s="311">
        <v>27</v>
      </c>
      <c r="W20" s="315">
        <f>'TKĐH 20.2'!AJ34</f>
        <v>0</v>
      </c>
      <c r="X20" s="319">
        <f>'TKĐH 20.2'!AK34</f>
        <v>0</v>
      </c>
      <c r="Y20" s="323">
        <f>'TKĐH 20.2'!AL34</f>
        <v>0</v>
      </c>
    </row>
    <row r="21" spans="1:25" s="303" customFormat="1" ht="21" customHeight="1">
      <c r="B21" s="387" t="str">
        <f>"Tổng HS đi học trễ "&amp;SUM(G6:G11)+SUM(G6:G17)</f>
        <v>Tổng HS đi học trễ 18</v>
      </c>
      <c r="C21" s="388"/>
      <c r="D21" s="388"/>
      <c r="E21" s="388"/>
      <c r="F21" s="388"/>
      <c r="G21" s="389"/>
      <c r="H21" s="399" t="str">
        <f>"Tổng HS vắng có phép " &amp;SUM(L6:L18)</f>
        <v>Tổng HS vắng có phép 24</v>
      </c>
      <c r="I21" s="400"/>
      <c r="J21" s="400"/>
      <c r="K21" s="400"/>
      <c r="L21" s="400"/>
      <c r="M21" s="401"/>
      <c r="N21" s="403" t="s">
        <v>2808</v>
      </c>
      <c r="O21" s="404"/>
      <c r="P21" s="404"/>
      <c r="Q21" s="404"/>
      <c r="R21" s="410">
        <f>SUM(Q6:Q19)</f>
        <v>39</v>
      </c>
      <c r="S21" s="411"/>
      <c r="T21" s="311">
        <v>16</v>
      </c>
      <c r="U21" s="353" t="s">
        <v>2771</v>
      </c>
      <c r="V21" s="311">
        <v>30</v>
      </c>
      <c r="W21" s="317">
        <f>TKĐH20.3!AJ37</f>
        <v>4</v>
      </c>
      <c r="X21" s="321">
        <f>TKĐH20.3!AK37</f>
        <v>0</v>
      </c>
      <c r="Y21" s="325">
        <f>TKĐH20.3!AL37</f>
        <v>2</v>
      </c>
    </row>
    <row r="22" spans="1:25" s="305" customFormat="1" ht="19.5">
      <c r="H22" s="406" t="str">
        <f>"Tổng HS đi học trễ " &amp;SUM(M6:M18)</f>
        <v>Tổng HS đi học trễ 26</v>
      </c>
      <c r="I22" s="407"/>
      <c r="J22" s="407"/>
      <c r="K22" s="407"/>
      <c r="L22" s="407"/>
      <c r="M22" s="543"/>
      <c r="N22" s="385" t="str">
        <f>"Tổng HS vắng có phép "&amp;SUM(R6:R19)</f>
        <v>Tổng HS vắng có phép 59</v>
      </c>
      <c r="O22" s="385"/>
      <c r="P22" s="385"/>
      <c r="Q22" s="385"/>
      <c r="R22" s="385"/>
      <c r="S22" s="385"/>
      <c r="T22" s="402" t="s">
        <v>2795</v>
      </c>
      <c r="U22" s="402"/>
      <c r="V22" s="402"/>
      <c r="W22" s="402"/>
      <c r="X22" s="402"/>
      <c r="Y22" s="402"/>
    </row>
    <row r="23" spans="1:25" s="328" customFormat="1" ht="23.25">
      <c r="A23" s="357"/>
      <c r="B23" s="546" t="str">
        <f>"Tổng số buổi học sinh vắng học không phép trong tháng 01: " &amp;SUM(E6:E17)+SUM(K6:K18)+SUM(Q6:Q19)+SUM(W6:W21)</f>
        <v>Tổng số buổi học sinh vắng học không phép trong tháng 01: 284</v>
      </c>
      <c r="C23" s="546"/>
      <c r="D23" s="546"/>
      <c r="E23" s="546"/>
      <c r="F23" s="546"/>
      <c r="G23" s="546"/>
      <c r="H23" s="546"/>
      <c r="I23" s="546"/>
      <c r="J23" s="546"/>
      <c r="K23" s="546"/>
      <c r="L23" s="546"/>
      <c r="M23" s="546"/>
      <c r="N23" s="389" t="str">
        <f>"Tổng HS đi học trễ "&amp;SUM(S6:S19)</f>
        <v>Tổng HS đi học trễ 14</v>
      </c>
      <c r="O23" s="386"/>
      <c r="P23" s="386"/>
      <c r="Q23" s="386"/>
      <c r="R23" s="386"/>
      <c r="S23" s="386"/>
      <c r="T23" s="396" t="str">
        <f>"Tổng HS vắng không phép "&amp; SUM(W6:W21)</f>
        <v>Tổng HS vắng không phép 105</v>
      </c>
      <c r="U23" s="397"/>
      <c r="V23" s="397"/>
      <c r="W23" s="397"/>
      <c r="X23" s="397"/>
      <c r="Y23" s="398"/>
    </row>
    <row r="24" spans="1:25" ht="20.25">
      <c r="D24" s="544" t="str">
        <f>"Tổng số buổi học sinh vắng học có phép trong tháng 01: " &amp;SUM(F6:F17)+SUM(L6:L18)+SUM(R6:R19)+SUM(X6:X21)</f>
        <v>Tổng số buổi học sinh vắng học có phép trong tháng 01: 137</v>
      </c>
      <c r="E24" s="545"/>
      <c r="F24" s="545"/>
      <c r="G24" s="545"/>
      <c r="H24" s="545"/>
      <c r="I24" s="545"/>
      <c r="J24" s="545"/>
      <c r="K24" s="545"/>
      <c r="L24" s="545"/>
      <c r="M24" s="545"/>
      <c r="N24" s="545"/>
      <c r="O24" s="545"/>
      <c r="T24" s="399" t="str">
        <f>"Tổng HS vắng có phép "&amp; SUM(X6:X21)</f>
        <v>Tổng HS vắng có phép 26</v>
      </c>
      <c r="U24" s="400"/>
      <c r="V24" s="400"/>
      <c r="W24" s="400"/>
      <c r="X24" s="400"/>
      <c r="Y24" s="401"/>
    </row>
    <row r="25" spans="1:25" ht="20.25">
      <c r="G25" s="541" t="str">
        <f>"Tổng số buổi học sinh đi học trễ trong tháng 01: " &amp;SUM(G6:G17)+SUM(L6:M18)+SUM(S6:S19)+SUM(Y6:Y21)</f>
        <v>Tổng số buổi học sinh đi học trễ trong tháng 01: 99</v>
      </c>
      <c r="H25" s="542"/>
      <c r="I25" s="542"/>
      <c r="J25" s="542"/>
      <c r="K25" s="542"/>
      <c r="L25" s="542"/>
      <c r="M25" s="542"/>
      <c r="N25" s="542"/>
      <c r="O25" s="542"/>
      <c r="P25" s="542"/>
      <c r="Q25" s="542"/>
      <c r="R25" s="542"/>
      <c r="T25" s="387" t="str">
        <f>"Tổng HS đi học trễ "&amp; SUM(Y6:Y21)</f>
        <v>Tổng HS đi học trễ 21</v>
      </c>
      <c r="U25" s="388"/>
      <c r="V25" s="388"/>
      <c r="W25" s="388"/>
      <c r="X25" s="388"/>
      <c r="Y25" s="389"/>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zoomScale="98" zoomScaleNormal="98" workbookViewId="0">
      <selection activeCell="K13" sqref="K13"/>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899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0" t="s">
        <v>2799</v>
      </c>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2"/>
      <c r="AJ25" s="19">
        <f t="shared" si="2"/>
        <v>0</v>
      </c>
      <c r="AK25" s="335">
        <f t="shared" si="3"/>
        <v>0</v>
      </c>
      <c r="AL25" s="335">
        <f t="shared" si="4"/>
        <v>0</v>
      </c>
    </row>
    <row r="26" spans="1:39" s="259"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2">
        <f>SUM(AJ7:AJ24)</f>
        <v>0</v>
      </c>
      <c r="AK26" s="42">
        <f>SUM(AK7:AK24)</f>
        <v>1</v>
      </c>
      <c r="AL26" s="42">
        <f>SUM(AL7:AL24)</f>
        <v>0</v>
      </c>
    </row>
    <row r="27" spans="1:39" s="25" customFormat="1" ht="21" customHeight="1">
      <c r="A27" s="426" t="s">
        <v>2804</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5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8" zoomScaleNormal="100" workbookViewId="0">
      <selection activeCell="O22" sqref="O22"/>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7" width="6.33203125" style="24" customWidth="1"/>
    <col min="38" max="38" width="7.1640625"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900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5">
        <v>1</v>
      </c>
      <c r="B7" s="79" t="s">
        <v>769</v>
      </c>
      <c r="C7" s="80" t="s">
        <v>770</v>
      </c>
      <c r="D7" s="81" t="s">
        <v>37</v>
      </c>
      <c r="E7" s="105"/>
      <c r="F7" s="100" t="s">
        <v>6</v>
      </c>
      <c r="G7" s="99"/>
      <c r="H7" s="100" t="s">
        <v>6</v>
      </c>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2</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1</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c r="L21" s="96"/>
      <c r="M21" s="95"/>
      <c r="N21" s="95"/>
      <c r="O21" s="96"/>
      <c r="P21" s="96"/>
      <c r="Q21" s="96"/>
      <c r="R21" s="96"/>
      <c r="S21" s="96"/>
      <c r="T21" s="96"/>
      <c r="U21" s="95"/>
      <c r="V21" s="95"/>
      <c r="W21" s="96"/>
      <c r="X21" s="95"/>
      <c r="Y21" s="96"/>
      <c r="Z21" s="96"/>
      <c r="AA21" s="96"/>
      <c r="AB21" s="95"/>
      <c r="AC21" s="96"/>
      <c r="AD21" s="96"/>
      <c r="AE21" s="96"/>
      <c r="AF21" s="96"/>
      <c r="AG21" s="96"/>
      <c r="AH21" s="96"/>
      <c r="AI21" s="96"/>
      <c r="AJ21" s="19">
        <f t="shared" si="2"/>
        <v>3</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1</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45">
        <f>SUM(AJ7:AJ29)</f>
        <v>17</v>
      </c>
      <c r="AK30" s="345">
        <f>SUM(AK7:AK29)</f>
        <v>0</v>
      </c>
      <c r="AL30" s="345">
        <f>SUM(AL7:AL29)</f>
        <v>1</v>
      </c>
    </row>
    <row r="31" spans="1:41" s="25" customFormat="1" ht="21" customHeight="1">
      <c r="A31" s="426" t="s">
        <v>2804</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2"/>
      <c r="D33" s="422"/>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2"/>
      <c r="D34" s="422"/>
      <c r="E34" s="422"/>
      <c r="F34" s="422"/>
      <c r="G34" s="422"/>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2"/>
      <c r="D35" s="422"/>
      <c r="E35" s="422"/>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2"/>
      <c r="D36" s="422"/>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56" priority="1">
      <formula>IF(E$6="CN",1,0)</formula>
    </cfRule>
    <cfRule type="expression" dxfId="155"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2" zoomScaleNormal="100" workbookViewId="0">
      <selection activeCell="N12" sqref="N12"/>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ht="31.5" customHeight="1">
      <c r="A3" s="440" t="s">
        <v>901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4</v>
      </c>
      <c r="AK16" s="335">
        <f t="shared" si="3"/>
        <v>0</v>
      </c>
      <c r="AL16" s="335">
        <f t="shared" si="4"/>
        <v>0</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38" s="25" customFormat="1" ht="21" customHeight="1">
      <c r="A23" s="34">
        <v>17</v>
      </c>
      <c r="B23" s="39" t="s">
        <v>622</v>
      </c>
      <c r="C23" s="40" t="s">
        <v>623</v>
      </c>
      <c r="D23" s="41" t="s">
        <v>62</v>
      </c>
      <c r="E23" s="110"/>
      <c r="F23" s="110" t="s">
        <v>2806</v>
      </c>
      <c r="G23" s="110"/>
      <c r="H23" s="110"/>
      <c r="I23" s="110" t="s">
        <v>6</v>
      </c>
      <c r="J23" s="111"/>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3</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3</v>
      </c>
      <c r="AK24" s="335">
        <f t="shared" si="3"/>
        <v>1</v>
      </c>
      <c r="AL24" s="335">
        <f t="shared" si="4"/>
        <v>0</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3</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2</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3" t="s">
        <v>2799</v>
      </c>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5"/>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8" t="s">
        <v>10</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15">
        <f>SUM(AJ7:AJ38)</f>
        <v>19</v>
      </c>
      <c r="AK40" s="15">
        <f>SUM(AK7:AK38)</f>
        <v>5</v>
      </c>
      <c r="AL40" s="15">
        <f>SUM(AL7:AL38)</f>
        <v>1</v>
      </c>
    </row>
    <row r="41" spans="1:40" s="25" customFormat="1" ht="21" customHeight="1">
      <c r="A41" s="426" t="s">
        <v>2804</v>
      </c>
      <c r="B41" s="427"/>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2"/>
      <c r="D91" s="422"/>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2"/>
      <c r="D92" s="422"/>
      <c r="E92" s="422"/>
      <c r="F92" s="422"/>
      <c r="G92" s="422"/>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2"/>
      <c r="D93" s="422"/>
      <c r="E93" s="422"/>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2"/>
      <c r="D94" s="422"/>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2"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Z31" sqref="Z31"/>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2" t="s">
        <v>0</v>
      </c>
      <c r="B1" s="432"/>
      <c r="C1" s="432"/>
      <c r="D1" s="432"/>
      <c r="E1" s="432"/>
      <c r="F1" s="432"/>
      <c r="G1" s="432"/>
      <c r="H1" s="432"/>
      <c r="I1" s="432"/>
      <c r="J1" s="432"/>
      <c r="K1" s="432"/>
      <c r="L1" s="432"/>
      <c r="M1" s="432"/>
      <c r="N1" s="432"/>
      <c r="O1" s="432"/>
      <c r="P1" s="432"/>
      <c r="Q1" s="433" t="s">
        <v>1</v>
      </c>
      <c r="R1" s="433"/>
      <c r="S1" s="433"/>
      <c r="T1" s="433"/>
      <c r="U1" s="433"/>
      <c r="V1" s="433"/>
      <c r="W1" s="433"/>
      <c r="X1" s="433"/>
      <c r="Y1" s="433"/>
      <c r="Z1" s="433"/>
      <c r="AA1" s="433"/>
      <c r="AB1" s="433"/>
      <c r="AC1" s="433"/>
      <c r="AD1" s="433"/>
      <c r="AE1" s="433"/>
      <c r="AF1" s="433"/>
      <c r="AG1" s="433"/>
      <c r="AH1" s="433"/>
      <c r="AI1" s="433"/>
      <c r="AJ1" s="433"/>
      <c r="AK1" s="433"/>
      <c r="AL1" s="433"/>
    </row>
    <row r="2" spans="1:38" s="24" customFormat="1" ht="23.1" customHeight="1">
      <c r="A2" s="433" t="s">
        <v>894</v>
      </c>
      <c r="B2" s="433"/>
      <c r="C2" s="433"/>
      <c r="D2" s="433"/>
      <c r="E2" s="433"/>
      <c r="F2" s="433"/>
      <c r="G2" s="433"/>
      <c r="H2" s="433"/>
      <c r="I2" s="433"/>
      <c r="J2" s="433"/>
      <c r="K2" s="433"/>
      <c r="L2" s="433"/>
      <c r="M2" s="433"/>
      <c r="N2" s="433"/>
      <c r="O2" s="433"/>
      <c r="P2" s="433"/>
      <c r="Q2" s="433" t="s">
        <v>2</v>
      </c>
      <c r="R2" s="433"/>
      <c r="S2" s="433"/>
      <c r="T2" s="433"/>
      <c r="U2" s="433"/>
      <c r="V2" s="433"/>
      <c r="W2" s="433"/>
      <c r="X2" s="433"/>
      <c r="Y2" s="433"/>
      <c r="Z2" s="433"/>
      <c r="AA2" s="433"/>
      <c r="AB2" s="433"/>
      <c r="AC2" s="433"/>
      <c r="AD2" s="433"/>
      <c r="AE2" s="433"/>
      <c r="AF2" s="433"/>
      <c r="AG2" s="433"/>
      <c r="AH2" s="433"/>
      <c r="AI2" s="433"/>
      <c r="AJ2" s="433"/>
      <c r="AK2" s="433"/>
      <c r="AL2" s="433"/>
    </row>
    <row r="3" spans="1:38" s="24" customFormat="1" ht="31.5" customHeight="1">
      <c r="A3" s="440" t="s">
        <v>902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row>
    <row r="4" spans="1:38" s="24" customFormat="1" ht="31.5" customHeight="1">
      <c r="B4" s="329"/>
      <c r="C4" s="329"/>
      <c r="D4" s="329"/>
      <c r="E4" s="329" t="s">
        <v>1778</v>
      </c>
      <c r="F4" s="329" t="s">
        <v>1778</v>
      </c>
      <c r="G4" s="329"/>
      <c r="H4" s="329"/>
      <c r="I4" s="447" t="s">
        <v>2797</v>
      </c>
      <c r="J4" s="447"/>
      <c r="K4" s="447"/>
      <c r="L4" s="447"/>
      <c r="M4" s="447">
        <v>1</v>
      </c>
      <c r="N4" s="447"/>
      <c r="O4" s="447" t="s">
        <v>2798</v>
      </c>
      <c r="P4" s="447"/>
      <c r="Q4" s="447"/>
      <c r="R4" s="447">
        <v>2021</v>
      </c>
      <c r="S4" s="447"/>
      <c r="T4" s="447"/>
      <c r="U4" s="329"/>
      <c r="V4" s="329"/>
      <c r="W4" s="329"/>
      <c r="X4" s="329"/>
      <c r="Y4" s="329"/>
      <c r="Z4" s="329"/>
      <c r="AA4" s="329"/>
      <c r="AB4" s="329"/>
      <c r="AC4" s="329"/>
      <c r="AD4" s="329"/>
      <c r="AE4" s="329"/>
      <c r="AF4" s="329"/>
      <c r="AG4" s="329"/>
      <c r="AH4" s="329"/>
      <c r="AI4" s="329"/>
      <c r="AJ4" s="329"/>
      <c r="AK4" s="329"/>
      <c r="AL4" s="329"/>
    </row>
    <row r="5" spans="1:38" s="25" customFormat="1" ht="21" customHeight="1">
      <c r="A5" s="438" t="s">
        <v>3</v>
      </c>
      <c r="B5" s="438" t="s">
        <v>4</v>
      </c>
      <c r="C5" s="434" t="s">
        <v>5</v>
      </c>
      <c r="D5" s="435"/>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0" t="s">
        <v>6</v>
      </c>
      <c r="AK5" s="430" t="s">
        <v>7</v>
      </c>
      <c r="AL5" s="430" t="s">
        <v>8</v>
      </c>
    </row>
    <row r="6" spans="1:38" s="25" customFormat="1" ht="21" customHeight="1">
      <c r="A6" s="439"/>
      <c r="B6" s="439"/>
      <c r="C6" s="436"/>
      <c r="D6" s="437"/>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1"/>
      <c r="AK6" s="431"/>
      <c r="AL6" s="431"/>
    </row>
    <row r="7" spans="1:38" s="1" customFormat="1" ht="21" customHeight="1">
      <c r="A7" s="5">
        <v>1</v>
      </c>
      <c r="B7" s="203" t="s">
        <v>645</v>
      </c>
      <c r="C7" s="333" t="s">
        <v>646</v>
      </c>
      <c r="D7" s="334" t="s">
        <v>647</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0</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c r="K11" s="110"/>
      <c r="L11" s="110"/>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0</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0</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0</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8" t="s">
        <v>10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114">
        <f>SUM(AJ7:AJ33)</f>
        <v>0</v>
      </c>
      <c r="AK34" s="114">
        <f>SUM(AK7:AK33)</f>
        <v>0</v>
      </c>
      <c r="AL34" s="114">
        <f>SUM(AL7:AL33)</f>
        <v>0</v>
      </c>
    </row>
    <row r="35" spans="1:39" s="25" customFormat="1" ht="21" customHeight="1">
      <c r="A35" s="426" t="s">
        <v>2804</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338"/>
    </row>
    <row r="36" spans="1:39" ht="19.5">
      <c r="C36" s="422"/>
      <c r="D36" s="422"/>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2"/>
      <c r="D37" s="422"/>
      <c r="E37" s="422"/>
      <c r="F37" s="422"/>
      <c r="G37" s="422"/>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2"/>
      <c r="D38" s="422"/>
      <c r="E38" s="422"/>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2"/>
      <c r="D39" s="422"/>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2020-11-10T05:06:36Z</cp:lastPrinted>
  <dcterms:created xsi:type="dcterms:W3CDTF">2001-09-21T17:17:00Z</dcterms:created>
  <dcterms:modified xsi:type="dcterms:W3CDTF">2021-01-06T00:52:21Z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