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0.xml" ContentType="application/vnd.openxmlformats-officedocument.spreadsheetml.comments+xml"/>
  <Override PartName="/xl/drawings/drawing28.xml" ContentType="application/vnd.openxmlformats-officedocument.drawing+xml"/>
  <Override PartName="/xl/comments11.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2.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3.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4.xml" ContentType="application/vnd.openxmlformats-officedocument.spreadsheetml.comments+xml"/>
  <Override PartName="/xl/drawings/drawing42.xml" ContentType="application/vnd.openxmlformats-officedocument.drawing+xml"/>
  <Override PartName="/xl/comments15.xml" ContentType="application/vnd.openxmlformats-officedocument.spreadsheetml.comments+xml"/>
  <Override PartName="/xl/drawings/drawing43.xml" ContentType="application/vnd.openxmlformats-officedocument.drawing+xml"/>
  <Override PartName="/xl/comments16.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7.xml" ContentType="application/vnd.openxmlformats-officedocument.spreadsheetml.comments+xml"/>
  <Override PartName="/xl/drawings/drawing48.xml" ContentType="application/vnd.openxmlformats-officedocument.drawing+xml"/>
  <Override PartName="/xl/comments18.xml" ContentType="application/vnd.openxmlformats-officedocument.spreadsheetml.comments+xml"/>
  <Override PartName="/xl/drawings/drawing49.xml" ContentType="application/vnd.openxmlformats-officedocument.drawing+xml"/>
  <Override PartName="/xl/drawings/drawing50.xml" ContentType="application/vnd.openxmlformats-officedocument.drawing+xml"/>
  <Override PartName="/xl/comments19.xml" ContentType="application/vnd.openxmlformats-officedocument.spreadsheetml.comments+xml"/>
  <Override PartName="/xl/drawings/drawing51.xml" ContentType="application/vnd.openxmlformats-officedocument.drawing+xml"/>
  <Override PartName="/xl/comments20.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1.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2.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4" activeTab="52"/>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c r="AL9" i="277"/>
  <c r="AJ10" i="277"/>
  <c r="AK10" i="277" s="1"/>
  <c r="AL10" i="277"/>
  <c r="AJ11" i="277"/>
  <c r="AK11" i="277" s="1"/>
  <c r="AL11" i="277"/>
  <c r="AJ12" i="277"/>
  <c r="AK12" i="277"/>
  <c r="AL12" i="277"/>
  <c r="AJ13" i="277"/>
  <c r="AK13" i="277"/>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c r="AL20" i="277"/>
  <c r="AJ21" i="277"/>
  <c r="AK21" i="277"/>
  <c r="AL21" i="277"/>
  <c r="AJ22" i="277"/>
  <c r="AK22" i="277" s="1"/>
  <c r="AL22" i="277"/>
  <c r="AJ23" i="277"/>
  <c r="AK23" i="277" s="1"/>
  <c r="AL23" i="277"/>
  <c r="AJ24" i="277"/>
  <c r="AK24" i="277"/>
  <c r="AL24" i="277"/>
  <c r="AJ25" i="277"/>
  <c r="AK25" i="277"/>
  <c r="AL25" i="277"/>
  <c r="AJ26" i="277"/>
  <c r="AK26" i="277" s="1"/>
  <c r="AL26" i="277"/>
  <c r="AJ27" i="277"/>
  <c r="AK27" i="277" s="1"/>
  <c r="AL27" i="277"/>
  <c r="AJ28" i="277"/>
  <c r="AK28" i="277"/>
  <c r="AL28" i="277"/>
  <c r="AJ29" i="277"/>
  <c r="AK29" i="277"/>
  <c r="AL29" i="277"/>
  <c r="AL37" i="277" s="1"/>
  <c r="AJ30" i="277"/>
  <c r="AK30" i="277" s="1"/>
  <c r="AL30" i="277"/>
  <c r="AJ31" i="277"/>
  <c r="AK31" i="277" s="1"/>
  <c r="AL31" i="277"/>
  <c r="AJ32" i="277"/>
  <c r="AK32" i="277"/>
  <c r="AL32" i="277"/>
  <c r="AJ33" i="277"/>
  <c r="AK33" i="277"/>
  <c r="AL33" i="277"/>
  <c r="AJ34" i="277"/>
  <c r="AK34" i="277" s="1"/>
  <c r="AL34" i="277"/>
  <c r="AJ35" i="277"/>
  <c r="AK35" i="277" s="1"/>
  <c r="AL35" i="277"/>
  <c r="AJ36" i="277"/>
  <c r="AK36" i="277"/>
  <c r="AL36" i="277"/>
  <c r="AL7" i="277"/>
  <c r="AK37" i="277" l="1"/>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K36" i="260" s="1"/>
  <c r="AJ37" i="260"/>
  <c r="AJ38" i="260"/>
  <c r="AK8" i="260"/>
  <c r="AK11" i="260"/>
  <c r="AK12" i="260"/>
  <c r="AK18" i="260"/>
  <c r="AK19" i="260"/>
  <c r="AK20" i="260"/>
  <c r="AK21" i="260"/>
  <c r="AK22" i="260"/>
  <c r="AK23" i="260"/>
  <c r="AK25" i="260"/>
  <c r="AK26" i="260"/>
  <c r="AK27"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R21" i="319" s="1"/>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1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3.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4.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18.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9.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1.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2.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9.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sharedStrings.xml><?xml version="1.0" encoding="utf-8"?>
<sst xmlns="http://schemas.openxmlformats.org/spreadsheetml/2006/main" count="7092" uniqueCount="2870">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</sst>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296"/>
      <c r="L1" s="296"/>
      <c r="M1" s="296"/>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2730</v>
      </c>
      <c r="C4" s="369"/>
      <c r="D4" s="369"/>
      <c r="E4" s="369"/>
      <c r="F4" s="369"/>
      <c r="G4" s="369"/>
      <c r="H4" s="369"/>
      <c r="I4" s="369"/>
      <c r="J4" s="369"/>
      <c r="K4" s="369"/>
      <c r="L4" s="369"/>
      <c r="M4" s="370"/>
      <c r="N4" s="397" t="s">
        <v>2731</v>
      </c>
      <c r="O4" s="397"/>
      <c r="P4" s="397"/>
      <c r="Q4" s="398"/>
      <c r="R4" s="398"/>
      <c r="S4" s="398"/>
      <c r="T4" s="397"/>
      <c r="U4" s="397"/>
      <c r="V4" s="397"/>
      <c r="W4" s="397"/>
      <c r="X4" s="397"/>
      <c r="Y4" s="397"/>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00">
        <v>16</v>
      </c>
      <c r="I6" s="309" t="s">
        <v>2741</v>
      </c>
      <c r="J6" s="203">
        <v>34</v>
      </c>
      <c r="K6" s="314">
        <f>TBN19.2!AJ41</f>
        <v>45</v>
      </c>
      <c r="L6" s="318">
        <f>TBN19.2!AK41</f>
        <v>19</v>
      </c>
      <c r="M6" s="322">
        <f>TBN19.2!AL41</f>
        <v>10</v>
      </c>
      <c r="N6" s="300">
        <v>1</v>
      </c>
      <c r="O6" s="302" t="s">
        <v>2737</v>
      </c>
      <c r="P6" s="300">
        <v>21</v>
      </c>
      <c r="Q6" s="315">
        <f>CKCT20.1!AJ28</f>
        <v>28</v>
      </c>
      <c r="R6" s="319">
        <f>CKCT20.1!AK28</f>
        <v>2</v>
      </c>
      <c r="S6" s="323">
        <f>CKCT20.1!AL28</f>
        <v>2</v>
      </c>
      <c r="T6" s="300">
        <v>16</v>
      </c>
      <c r="U6" s="302" t="s">
        <v>2756</v>
      </c>
      <c r="V6" s="300">
        <v>32</v>
      </c>
      <c r="W6" s="315">
        <f>'TQW20'!AJ39</f>
        <v>24</v>
      </c>
      <c r="X6" s="319">
        <f>'TQW20'!AK39</f>
        <v>5</v>
      </c>
      <c r="Y6" s="323">
        <f>'TQW20'!AL39</f>
        <v>4</v>
      </c>
    </row>
    <row r="7" spans="2:25" s="303" customFormat="1" ht="21" customHeight="1">
      <c r="B7" s="300">
        <v>2</v>
      </c>
      <c r="C7" s="301" t="s">
        <v>2740</v>
      </c>
      <c r="D7" s="304">
        <v>28</v>
      </c>
      <c r="E7" s="314">
        <f>CKCT19.2!AJ35</f>
        <v>35</v>
      </c>
      <c r="F7" s="318">
        <f>CKCT19.2!AK35</f>
        <v>4</v>
      </c>
      <c r="G7" s="322">
        <f>CKCT19.2!AL35</f>
        <v>0</v>
      </c>
      <c r="H7" s="300">
        <v>17</v>
      </c>
      <c r="I7" s="309" t="s">
        <v>2745</v>
      </c>
      <c r="J7" s="203">
        <v>28</v>
      </c>
      <c r="K7" s="314">
        <f>ĐCN19!AJ35</f>
        <v>7</v>
      </c>
      <c r="L7" s="318">
        <f>ĐCN19!AK35</f>
        <v>5</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1</v>
      </c>
    </row>
    <row r="8" spans="2:25" s="303" customFormat="1" ht="21" customHeight="1">
      <c r="B8" s="300">
        <v>3</v>
      </c>
      <c r="C8" s="301" t="s">
        <v>2744</v>
      </c>
      <c r="D8" s="304">
        <v>29</v>
      </c>
      <c r="E8" s="314">
        <f>'CKĐL 19.1'!AJ36</f>
        <v>31</v>
      </c>
      <c r="F8" s="318">
        <f>'CKĐL 19.1'!AK36</f>
        <v>2</v>
      </c>
      <c r="G8" s="322">
        <f>'CKĐL 19.1'!AL36</f>
        <v>4</v>
      </c>
      <c r="H8" s="300">
        <v>18</v>
      </c>
      <c r="I8" s="309" t="s">
        <v>2749</v>
      </c>
      <c r="J8" s="203">
        <v>21</v>
      </c>
      <c r="K8" s="314">
        <f>TKTT19!AJ28</f>
        <v>11</v>
      </c>
      <c r="L8" s="318">
        <f>TKTT19!AK28</f>
        <v>1</v>
      </c>
      <c r="M8" s="322">
        <f>TKTT19!AL28</f>
        <v>10</v>
      </c>
      <c r="N8" s="300">
        <v>3</v>
      </c>
      <c r="O8" s="302" t="s">
        <v>2746</v>
      </c>
      <c r="P8" s="300">
        <v>35</v>
      </c>
      <c r="Q8" s="315">
        <f>'CKĐL 20.1'!AJ42</f>
        <v>48</v>
      </c>
      <c r="R8" s="319">
        <f>'CKĐL 20.1'!AK42</f>
        <v>4</v>
      </c>
      <c r="S8" s="323">
        <f>'CKĐL 20.1'!AL42</f>
        <v>11</v>
      </c>
      <c r="T8" s="300">
        <v>18</v>
      </c>
      <c r="U8" s="302" t="s">
        <v>2764</v>
      </c>
      <c r="V8" s="300">
        <v>33</v>
      </c>
      <c r="W8" s="315">
        <f>'TKĐH 20.1'!AJ40</f>
        <v>33</v>
      </c>
      <c r="X8" s="319">
        <f>'TKĐH 20.1'!AK40</f>
        <v>14</v>
      </c>
      <c r="Y8" s="323">
        <f>'TKĐH 20.1'!AL40</f>
        <v>6</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11</v>
      </c>
      <c r="L9" s="318">
        <f>THUD19.1!AK34</f>
        <v>1</v>
      </c>
      <c r="M9" s="322">
        <f>THUD19.1!AL34</f>
        <v>11</v>
      </c>
      <c r="N9" s="300">
        <v>4</v>
      </c>
      <c r="O9" s="302" t="s">
        <v>2750</v>
      </c>
      <c r="P9" s="300">
        <v>33</v>
      </c>
      <c r="Q9" s="315">
        <f>CKĐL20.2!AJ40</f>
        <v>41</v>
      </c>
      <c r="R9" s="319">
        <f>CKĐL20.2!AK40</f>
        <v>10</v>
      </c>
      <c r="S9" s="323">
        <f>CKĐL20.2!AL40</f>
        <v>7</v>
      </c>
      <c r="T9" s="300">
        <v>19</v>
      </c>
      <c r="U9" s="302" t="s">
        <v>2767</v>
      </c>
      <c r="V9" s="300">
        <v>27</v>
      </c>
      <c r="W9" s="315">
        <f>'TKĐH 20.2'!AJ34</f>
        <v>25</v>
      </c>
      <c r="X9" s="319">
        <f>'TKĐH 20.2'!AK34</f>
        <v>0</v>
      </c>
      <c r="Y9" s="323">
        <f>'TKĐH 20.2'!AL34</f>
        <v>0</v>
      </c>
    </row>
    <row r="10" spans="2:25" s="303" customFormat="1" ht="21" customHeight="1">
      <c r="B10" s="300">
        <v>5</v>
      </c>
      <c r="C10" s="301" t="s">
        <v>2753</v>
      </c>
      <c r="D10" s="304">
        <v>25</v>
      </c>
      <c r="E10" s="314">
        <f>'CKĐL 19.3'!AJ32</f>
        <v>13</v>
      </c>
      <c r="F10" s="318">
        <f>'CKĐL 19.3'!AK32</f>
        <v>10</v>
      </c>
      <c r="G10" s="322">
        <f>'CKĐL 19.3'!AL32</f>
        <v>5</v>
      </c>
      <c r="H10" s="300">
        <v>20</v>
      </c>
      <c r="I10" s="309" t="s">
        <v>2758</v>
      </c>
      <c r="J10" s="311">
        <v>25</v>
      </c>
      <c r="K10" s="314">
        <f>THUD19.2!AJ32</f>
        <v>29</v>
      </c>
      <c r="L10" s="318">
        <f>THUD19.2!AK32</f>
        <v>3</v>
      </c>
      <c r="M10" s="322">
        <f>THUD19.2!AL32</f>
        <v>1</v>
      </c>
      <c r="N10" s="300">
        <v>5</v>
      </c>
      <c r="O10" s="302" t="s">
        <v>2755</v>
      </c>
      <c r="P10" s="300">
        <v>28</v>
      </c>
      <c r="Q10" s="315">
        <f>'CKĐL 20.3'!AJ35</f>
        <v>2</v>
      </c>
      <c r="R10" s="319">
        <f>'CKĐL 20.3'!AK35</f>
        <v>23</v>
      </c>
      <c r="S10" s="323">
        <f>'CKĐL 20.3'!AL35</f>
        <v>1</v>
      </c>
      <c r="T10" s="300">
        <v>20</v>
      </c>
      <c r="U10" s="302" t="s">
        <v>2771</v>
      </c>
      <c r="V10" s="300">
        <v>30</v>
      </c>
      <c r="W10" s="317">
        <f>TKĐH20.3!AJ37</f>
        <v>18</v>
      </c>
      <c r="X10" s="321">
        <f>TKĐH20.3!AK37</f>
        <v>1</v>
      </c>
      <c r="Y10" s="325">
        <f>TKĐH20.3!AL37</f>
        <v>15</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23</v>
      </c>
      <c r="L11" s="319">
        <f>THUD19.3!AK34</f>
        <v>0</v>
      </c>
      <c r="M11" s="323">
        <f>THUD19.3!AL34</f>
        <v>16</v>
      </c>
      <c r="N11" s="300">
        <v>6</v>
      </c>
      <c r="O11" s="302" t="s">
        <v>2759</v>
      </c>
      <c r="P11" s="300">
        <v>34</v>
      </c>
      <c r="Q11" s="315">
        <f>'CKĐL 20.4'!AJ41</f>
        <v>19</v>
      </c>
      <c r="R11" s="319">
        <f>'CKĐL 20.4'!AK41</f>
        <v>7</v>
      </c>
      <c r="S11" s="323">
        <f>'CKĐL 20.4'!AL41</f>
        <v>9</v>
      </c>
      <c r="T11" s="300">
        <v>21</v>
      </c>
      <c r="U11" s="302" t="s">
        <v>2775</v>
      </c>
      <c r="V11" s="300">
        <v>26</v>
      </c>
      <c r="W11" s="317">
        <f>'ĐCN 20.1'!AJ33</f>
        <v>14</v>
      </c>
      <c r="X11" s="321">
        <f>'ĐCN 20.1'!AK33</f>
        <v>0</v>
      </c>
      <c r="Y11" s="325">
        <f>'ĐCN 20.1'!AL33</f>
        <v>9</v>
      </c>
    </row>
    <row r="12" spans="2:25" s="303" customFormat="1" ht="21" customHeight="1">
      <c r="B12" s="300">
        <v>7</v>
      </c>
      <c r="C12" s="301" t="s">
        <v>2761</v>
      </c>
      <c r="D12" s="304">
        <v>24</v>
      </c>
      <c r="E12" s="314">
        <f>KTDN19.1!AJ32</f>
        <v>13</v>
      </c>
      <c r="F12" s="318">
        <f>KTDN19.1!AK32</f>
        <v>8</v>
      </c>
      <c r="G12" s="322">
        <f>KTDN19.1!AL32</f>
        <v>0</v>
      </c>
      <c r="H12" s="300">
        <v>22</v>
      </c>
      <c r="I12" s="309" t="s">
        <v>2769</v>
      </c>
      <c r="J12" s="203">
        <v>17</v>
      </c>
      <c r="K12" s="314">
        <f>CĐT19!AJ24</f>
        <v>11</v>
      </c>
      <c r="L12" s="318">
        <f>CĐT19!AK24</f>
        <v>2</v>
      </c>
      <c r="M12" s="322">
        <f>CĐT19!AL24</f>
        <v>0</v>
      </c>
      <c r="N12" s="300">
        <v>7</v>
      </c>
      <c r="O12" s="302" t="s">
        <v>2763</v>
      </c>
      <c r="P12" s="300">
        <v>36</v>
      </c>
      <c r="Q12" s="315">
        <f>BHST20.1!AJ43</f>
        <v>32</v>
      </c>
      <c r="R12" s="319">
        <f>BHST20.1!AK43</f>
        <v>4</v>
      </c>
      <c r="S12" s="323">
        <f>BHST20.1!AL43</f>
        <v>6</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17</v>
      </c>
      <c r="G13" s="322">
        <f>KTDN19.1!AL32</f>
        <v>0</v>
      </c>
      <c r="H13" s="300">
        <v>23</v>
      </c>
      <c r="I13" s="309" t="s">
        <v>2773</v>
      </c>
      <c r="J13" s="203">
        <v>27</v>
      </c>
      <c r="K13" s="314">
        <f>TQW19.1!AJ34</f>
        <v>26</v>
      </c>
      <c r="L13" s="318">
        <f>TQW19.1!AK34</f>
        <v>1</v>
      </c>
      <c r="M13" s="322">
        <f>TQW19.1!AL34</f>
        <v>4</v>
      </c>
      <c r="N13" s="300">
        <v>8</v>
      </c>
      <c r="O13" s="302" t="s">
        <v>2766</v>
      </c>
      <c r="P13" s="300">
        <v>39</v>
      </c>
      <c r="Q13" s="315">
        <f>BHST20.2!AJ46</f>
        <v>18</v>
      </c>
      <c r="R13" s="319">
        <f>BHST20.2!AK46</f>
        <v>4</v>
      </c>
      <c r="S13" s="323">
        <f>BHST20.2!AL46</f>
        <v>2</v>
      </c>
      <c r="T13" s="300">
        <v>23</v>
      </c>
      <c r="U13" s="302" t="s">
        <v>2783</v>
      </c>
      <c r="V13" s="300">
        <v>20</v>
      </c>
      <c r="W13" s="317">
        <f>TKTT20!AJ27</f>
        <v>3</v>
      </c>
      <c r="X13" s="321">
        <f>TKTT20!AK27</f>
        <v>4</v>
      </c>
      <c r="Y13" s="325">
        <f>TKTT20!AL27</f>
        <v>0</v>
      </c>
    </row>
    <row r="14" spans="2:25" s="303" customFormat="1" ht="21" customHeight="1">
      <c r="B14" s="300">
        <v>9</v>
      </c>
      <c r="C14" s="301" t="s">
        <v>2768</v>
      </c>
      <c r="D14" s="304">
        <v>25</v>
      </c>
      <c r="E14" s="314">
        <f>LGT19.1!AJ32</f>
        <v>17</v>
      </c>
      <c r="F14" s="318">
        <f>LGT19.1!AK32</f>
        <v>3</v>
      </c>
      <c r="G14" s="322">
        <f>LGT19.1!AL32</f>
        <v>4</v>
      </c>
      <c r="H14" s="300">
        <v>24</v>
      </c>
      <c r="I14" s="309" t="s">
        <v>2777</v>
      </c>
      <c r="J14" s="203">
        <v>22</v>
      </c>
      <c r="K14" s="314">
        <f>TQW19.2!AJ29</f>
        <v>24</v>
      </c>
      <c r="L14" s="318">
        <f>TQW19.2!AK29</f>
        <v>0</v>
      </c>
      <c r="M14" s="322">
        <f>TQW19.2!AL29</f>
        <v>0</v>
      </c>
      <c r="N14" s="300">
        <v>9</v>
      </c>
      <c r="O14" s="302" t="s">
        <v>2770</v>
      </c>
      <c r="P14" s="300">
        <v>24</v>
      </c>
      <c r="Q14" s="315">
        <f>KTDN20.1!AJ31</f>
        <v>22</v>
      </c>
      <c r="R14" s="319">
        <f>KTDN20.1!AK31</f>
        <v>0</v>
      </c>
      <c r="S14" s="323">
        <f>KTDN20.1!AL31</f>
        <v>4</v>
      </c>
      <c r="T14" s="300">
        <v>24</v>
      </c>
      <c r="U14" s="302" t="s">
        <v>2786</v>
      </c>
      <c r="V14" s="300">
        <v>33</v>
      </c>
      <c r="W14" s="317">
        <f>TBN20.1!AJ40</f>
        <v>17</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7</v>
      </c>
      <c r="L15" s="318">
        <f>'ĐTCN 19'!AK17</f>
        <v>5</v>
      </c>
      <c r="M15" s="322">
        <f>'ĐTCN 19'!AL17</f>
        <v>1</v>
      </c>
      <c r="N15" s="300">
        <v>10</v>
      </c>
      <c r="O15" s="302" t="s">
        <v>2774</v>
      </c>
      <c r="P15" s="300">
        <v>24</v>
      </c>
      <c r="Q15" s="315">
        <f>KTDN20.2!AJ31</f>
        <v>4</v>
      </c>
      <c r="R15" s="319">
        <f>KTDN20.2!AK31</f>
        <v>12</v>
      </c>
      <c r="S15" s="323">
        <f>KTDN20.2!AL31</f>
        <v>0</v>
      </c>
      <c r="T15" s="300">
        <v>25</v>
      </c>
      <c r="U15" s="302" t="s">
        <v>2789</v>
      </c>
      <c r="V15" s="300">
        <v>33</v>
      </c>
      <c r="W15" s="317">
        <f>TBN20.2!AJ40</f>
        <v>18</v>
      </c>
      <c r="X15" s="321">
        <f>TBN20.2!AK40</f>
        <v>8</v>
      </c>
      <c r="Y15" s="325">
        <f>TBN20.2!AL40</f>
        <v>17</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5</v>
      </c>
      <c r="L16" s="318">
        <f>PCMT19!AK32</f>
        <v>7</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74"/>
      <c r="I17" s="375"/>
      <c r="J17" s="375"/>
      <c r="K17" s="375"/>
      <c r="L17" s="375"/>
      <c r="M17" s="376"/>
      <c r="N17" s="300">
        <v>12</v>
      </c>
      <c r="O17" s="302" t="s">
        <v>2782</v>
      </c>
      <c r="P17" s="300">
        <v>39</v>
      </c>
      <c r="Q17" s="315">
        <f>'LGT20'!AJ46</f>
        <v>0</v>
      </c>
      <c r="R17" s="319">
        <f>'LGT20'!AK46</f>
        <v>14</v>
      </c>
      <c r="S17" s="323">
        <f>'LGT20'!AL46</f>
        <v>22</v>
      </c>
      <c r="T17" s="300">
        <v>27</v>
      </c>
      <c r="U17" s="302" t="s">
        <v>2743</v>
      </c>
      <c r="V17" s="300">
        <v>25</v>
      </c>
      <c r="W17" s="317">
        <f>CSSD20.1!AJ32</f>
        <v>7</v>
      </c>
      <c r="X17" s="321">
        <f>CSSD20.1!AK32</f>
        <v>6</v>
      </c>
      <c r="Y17" s="325">
        <f>CSSD20.1!AL32</f>
        <v>3</v>
      </c>
    </row>
    <row r="18" spans="2:25" s="303" customFormat="1" ht="21" customHeight="1">
      <c r="B18" s="300">
        <v>13</v>
      </c>
      <c r="C18" s="301" t="s">
        <v>2784</v>
      </c>
      <c r="D18" s="304">
        <v>19</v>
      </c>
      <c r="E18" s="314">
        <f>XNK19.1!AJ26</f>
        <v>28</v>
      </c>
      <c r="F18" s="318">
        <f>XNK19.1!AK26</f>
        <v>19</v>
      </c>
      <c r="G18" s="322">
        <f>XNK19.1!AL26</f>
        <v>3</v>
      </c>
      <c r="H18" s="377"/>
      <c r="I18" s="378"/>
      <c r="J18" s="378"/>
      <c r="K18" s="378"/>
      <c r="L18" s="378"/>
      <c r="M18" s="379"/>
      <c r="N18" s="300">
        <v>13</v>
      </c>
      <c r="O18" s="302" t="s">
        <v>2788</v>
      </c>
      <c r="P18" s="300">
        <v>36</v>
      </c>
      <c r="Q18" s="315">
        <f>'THUD 20.2'!AJ43</f>
        <v>7</v>
      </c>
      <c r="R18" s="319">
        <f>'THUD 20.2'!AK43</f>
        <v>7</v>
      </c>
      <c r="S18" s="323">
        <f>'THUD 20.2'!AL43</f>
        <v>2</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4</v>
      </c>
      <c r="F19" s="318">
        <f>XNK19.2!AK26</f>
        <v>20</v>
      </c>
      <c r="G19" s="322">
        <f>XNK19.2!AL26</f>
        <v>7</v>
      </c>
      <c r="H19" s="377"/>
      <c r="I19" s="378"/>
      <c r="J19" s="378"/>
      <c r="K19" s="378"/>
      <c r="L19" s="378"/>
      <c r="M19" s="379"/>
      <c r="N19" s="300">
        <v>14</v>
      </c>
      <c r="O19" s="302" t="s">
        <v>2738</v>
      </c>
      <c r="P19" s="300">
        <v>37</v>
      </c>
      <c r="Q19" s="315">
        <f>THUD20.3!AJ44</f>
        <v>9</v>
      </c>
      <c r="R19" s="319">
        <f>THUD20.3!AK44</f>
        <v>9</v>
      </c>
      <c r="S19" s="323">
        <f>THUD20.3!AL44</f>
        <v>11</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7</v>
      </c>
      <c r="F20" s="318">
        <f>TBN19.1!AK42</f>
        <v>8</v>
      </c>
      <c r="G20" s="322">
        <f>TBN19.1!AL42</f>
        <v>3</v>
      </c>
      <c r="H20" s="380"/>
      <c r="I20" s="381"/>
      <c r="J20" s="381"/>
      <c r="K20" s="381"/>
      <c r="L20" s="381"/>
      <c r="M20" s="382"/>
      <c r="N20" s="300">
        <v>15</v>
      </c>
      <c r="O20" s="302" t="s">
        <v>2751</v>
      </c>
      <c r="P20" s="300">
        <v>23</v>
      </c>
      <c r="Q20" s="316">
        <f>PCMT20!AJ30</f>
        <v>32</v>
      </c>
      <c r="R20" s="320">
        <f>PCMT20!AK30</f>
        <v>0</v>
      </c>
      <c r="S20" s="324">
        <f>PCMT20!AL30</f>
        <v>4</v>
      </c>
      <c r="T20" s="384"/>
      <c r="U20" s="385"/>
      <c r="V20" s="385"/>
      <c r="W20" s="385"/>
      <c r="X20" s="385"/>
      <c r="Y20" s="386"/>
    </row>
    <row r="21" spans="2:25" s="305" customFormat="1" ht="19.5">
      <c r="B21" s="383" t="s">
        <v>2793</v>
      </c>
      <c r="C21" s="383"/>
      <c r="D21" s="383"/>
      <c r="E21" s="383"/>
      <c r="F21" s="383"/>
      <c r="G21" s="383"/>
      <c r="H21" s="383" t="s">
        <v>2794</v>
      </c>
      <c r="I21" s="383"/>
      <c r="J21" s="383"/>
      <c r="K21" s="383"/>
      <c r="L21" s="383"/>
      <c r="M21" s="383"/>
      <c r="N21" s="383" t="s">
        <v>2795</v>
      </c>
      <c r="O21" s="383"/>
      <c r="P21" s="383"/>
      <c r="Q21" s="383"/>
      <c r="R21" s="383"/>
      <c r="S21" s="383"/>
      <c r="T21" s="383" t="s">
        <v>2796</v>
      </c>
      <c r="U21" s="383"/>
      <c r="V21" s="383"/>
      <c r="W21" s="383"/>
      <c r="X21" s="383"/>
      <c r="Y21" s="383"/>
    </row>
    <row r="22" spans="2:25" s="328" customFormat="1" ht="23.25">
      <c r="B22" s="399" t="str">
        <f>"Tổng HS vắng không phép "&amp;SUM(E6:E11)+SUM(Q6:Q11)</f>
        <v>Tổng HS vắng không phép 231</v>
      </c>
      <c r="C22" s="400"/>
      <c r="D22" s="400"/>
      <c r="E22" s="400"/>
      <c r="F22" s="400"/>
      <c r="G22" s="401"/>
      <c r="H22" s="399" t="str">
        <f>"Tổng HS vắng không phép " &amp;SUM(E12:E19)+SUM(Q12:Q17)</f>
        <v>Tổng HS vắng không phép 153</v>
      </c>
      <c r="I22" s="400"/>
      <c r="J22" s="400"/>
      <c r="K22" s="400"/>
      <c r="L22" s="400"/>
      <c r="M22" s="401"/>
      <c r="N22" s="399" t="str">
        <f>"Tổng HS vắng không phép "&amp; SUM(K9:K16)+SUM(Q18:Q20)+SUM(W6:W10)</f>
        <v>Tổng HS vắng không phép 285</v>
      </c>
      <c r="O22" s="400"/>
      <c r="P22" s="400"/>
      <c r="Q22" s="400"/>
      <c r="R22" s="400"/>
      <c r="S22" s="401"/>
      <c r="T22" s="387" t="str">
        <f>"Tổng HS vắng không phép "&amp;SUM(K6:K8)+SUM(W11:W19)+E20</f>
        <v>Tổng HS vắng không phép 177</v>
      </c>
      <c r="U22" s="387"/>
      <c r="V22" s="387"/>
      <c r="W22" s="387"/>
      <c r="X22" s="387"/>
      <c r="Y22" s="387"/>
    </row>
    <row r="23" spans="2:25" ht="19.5">
      <c r="B23" s="402" t="str">
        <f>"Tổng HS vắng có phép "&amp;SUM(F6:F11)+SUM(R6:R11)</f>
        <v>Tổng HS vắng có phép 69</v>
      </c>
      <c r="C23" s="403"/>
      <c r="D23" s="403"/>
      <c r="E23" s="403"/>
      <c r="F23" s="403"/>
      <c r="G23" s="404"/>
      <c r="H23" s="402" t="str">
        <f>"Tổng HS vắng có phép " &amp;SUM(F13:F19)+SUM(R12:R17)</f>
        <v>Tổng HS vắng có phép 121</v>
      </c>
      <c r="I23" s="403"/>
      <c r="J23" s="403"/>
      <c r="K23" s="403"/>
      <c r="L23" s="403"/>
      <c r="M23" s="404"/>
      <c r="N23" s="402" t="str">
        <f>"Tổng HS vắng có phép "&amp; SUM(L9:L16)+SUM(R18:R20)+SUM(X6:X10)</f>
        <v>Tổng HS vắng có phép 58</v>
      </c>
      <c r="O23" s="403"/>
      <c r="P23" s="403"/>
      <c r="Q23" s="403"/>
      <c r="R23" s="403"/>
      <c r="S23" s="404"/>
      <c r="T23" s="388" t="str">
        <f>"Tổng HS vắng có phép "&amp;SUM(L6:L8)+SUM(X11:X19)+F20</f>
        <v>Tổng HS vắng có phép 62</v>
      </c>
      <c r="U23" s="388"/>
      <c r="V23" s="388"/>
      <c r="W23" s="388"/>
      <c r="X23" s="388"/>
      <c r="Y23" s="388"/>
    </row>
    <row r="24" spans="2:25" ht="19.5">
      <c r="B24" s="390" t="str">
        <f>"Tổng HS đi học trễ "&amp;SUM(G6:G11)+SUM(S6:S11)</f>
        <v>Tổng HS đi học trễ 47</v>
      </c>
      <c r="C24" s="391"/>
      <c r="D24" s="391"/>
      <c r="E24" s="391"/>
      <c r="F24" s="391"/>
      <c r="G24" s="392"/>
      <c r="H24" s="390" t="str">
        <f>"Tổng HS đi học trễ " &amp;SUM(G12:G19)+SUM(S12:S17)</f>
        <v>Tổng HS đi học trễ 55</v>
      </c>
      <c r="I24" s="391"/>
      <c r="J24" s="391"/>
      <c r="K24" s="391"/>
      <c r="L24" s="391"/>
      <c r="M24" s="392"/>
      <c r="N24" s="390" t="str">
        <f>"Tổng HS đi học trễ "&amp; SUM(L9:L16)+SUM(S18:S20)+SUM(Y6:Y10)</f>
        <v>Tổng HS đi học trễ 62</v>
      </c>
      <c r="O24" s="391"/>
      <c r="P24" s="391"/>
      <c r="Q24" s="391"/>
      <c r="R24" s="391"/>
      <c r="S24" s="392"/>
      <c r="T24" s="389" t="str">
        <f>"Tổng HS đi học trễ "&amp;SUM(M6:M8)+SUM(X11:Y19)+G20</f>
        <v>Tổng HS đi học trễ 87</v>
      </c>
      <c r="U24" s="389"/>
      <c r="V24" s="389"/>
      <c r="W24" s="389"/>
      <c r="X24" s="389"/>
      <c r="Y24" s="389"/>
    </row>
    <row r="25" spans="2:25" ht="25.5" customHeight="1">
      <c r="B25" s="371" t="str">
        <f>"Tổng số buổi học sinh vắng học không phép trong tháng 01: " &amp;SUM(E6:E20)+SUM(K6:K16)+SUM(Q6:Q20)+SUM(W6:W19)</f>
        <v>Tổng số buổi học sinh vắng học không phép trong tháng 01: 846</v>
      </c>
      <c r="C25" s="372"/>
      <c r="D25" s="372"/>
      <c r="E25" s="372"/>
      <c r="F25" s="372"/>
      <c r="G25" s="372"/>
      <c r="H25" s="372"/>
      <c r="I25" s="372"/>
      <c r="J25" s="372"/>
      <c r="K25" s="372"/>
      <c r="L25" s="372"/>
      <c r="M25" s="372"/>
      <c r="N25" s="372"/>
      <c r="O25" s="372"/>
      <c r="P25" s="372"/>
      <c r="Q25" s="372"/>
      <c r="R25" s="372"/>
      <c r="S25" s="372"/>
      <c r="T25" s="372"/>
      <c r="U25" s="372"/>
      <c r="V25" s="372"/>
      <c r="W25" s="372"/>
      <c r="X25" s="372"/>
      <c r="Y25" s="373"/>
    </row>
    <row r="26" spans="2:25" ht="20.25">
      <c r="B26" s="366" t="str">
        <f>"Tổng số buổi học sinh vắng học có phép trong tháng 01: " &amp;SUM(F6:F20)+SUM(L6:L16)+SUM(R6:R20)+SUM(X6:X19)</f>
        <v>Tổng số buổi học sinh vắng học có phép trong tháng 01: 318</v>
      </c>
      <c r="C26" s="367"/>
      <c r="D26" s="367"/>
      <c r="E26" s="367"/>
      <c r="F26" s="367"/>
      <c r="G26" s="367"/>
      <c r="H26" s="367"/>
      <c r="I26" s="367"/>
      <c r="J26" s="367"/>
      <c r="K26" s="367"/>
      <c r="L26" s="367"/>
      <c r="M26" s="367"/>
      <c r="N26" s="367"/>
      <c r="O26" s="367"/>
      <c r="P26" s="367"/>
      <c r="Q26" s="367"/>
      <c r="R26" s="367"/>
      <c r="S26" s="367"/>
      <c r="T26" s="350"/>
      <c r="U26" s="350"/>
      <c r="V26" s="350"/>
      <c r="W26" s="350"/>
      <c r="X26" s="350"/>
      <c r="Y26" s="351"/>
    </row>
    <row r="27" spans="2:25" ht="20.25">
      <c r="B27" s="363" t="str">
        <f>"Tổng số buổi học sinh đi học trễ trong tháng 01: " &amp;SUM(G6:G20)+SUM(M6:M16)+SUM(S6:S20)+SUM(Y6:Y19)</f>
        <v>Tổng số buổi học sinh đi học trễ trong tháng 01: 236</v>
      </c>
      <c r="C27" s="364"/>
      <c r="D27" s="364"/>
      <c r="E27" s="364"/>
      <c r="F27" s="364"/>
      <c r="G27" s="364"/>
      <c r="H27" s="364"/>
      <c r="I27" s="364"/>
      <c r="J27" s="364"/>
      <c r="K27" s="364"/>
      <c r="L27" s="364"/>
      <c r="M27" s="364"/>
      <c r="N27" s="364"/>
      <c r="O27" s="364"/>
      <c r="P27" s="364"/>
      <c r="Q27" s="364"/>
      <c r="R27" s="364"/>
      <c r="S27" s="364"/>
      <c r="T27" s="364"/>
      <c r="U27" s="364"/>
      <c r="V27" s="364"/>
      <c r="W27" s="364"/>
      <c r="X27" s="364"/>
      <c r="Y27" s="365"/>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9" zoomScale="98" zoomScaleNormal="98" workbookViewId="0">
      <selection activeCell="AA20" sqref="AA20"/>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2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c r="S18" s="110"/>
      <c r="T18" s="110"/>
      <c r="U18" s="110"/>
      <c r="V18" s="110"/>
      <c r="W18" s="110"/>
      <c r="X18" s="110"/>
      <c r="Y18" s="110"/>
      <c r="Z18" s="110"/>
      <c r="AA18" s="110"/>
      <c r="AB18" s="110"/>
      <c r="AC18" s="110"/>
      <c r="AD18" s="110"/>
      <c r="AE18" s="110"/>
      <c r="AF18" s="110"/>
      <c r="AG18" s="110"/>
      <c r="AH18" s="110"/>
      <c r="AI18" s="110"/>
      <c r="AJ18" s="19">
        <f t="shared" si="2"/>
        <v>4</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c r="T19" s="110"/>
      <c r="U19" s="110"/>
      <c r="V19" s="110"/>
      <c r="W19" s="110"/>
      <c r="X19" s="110"/>
      <c r="Y19" s="110"/>
      <c r="Z19" s="110"/>
      <c r="AA19" s="110"/>
      <c r="AB19" s="110"/>
      <c r="AC19" s="110"/>
      <c r="AD19" s="110"/>
      <c r="AE19" s="110"/>
      <c r="AF19" s="110"/>
      <c r="AG19" s="110"/>
      <c r="AH19" s="110"/>
      <c r="AI19" s="110"/>
      <c r="AJ19" s="19">
        <f t="shared" si="2"/>
        <v>1</v>
      </c>
      <c r="AK19" s="361">
        <f t="shared" si="3"/>
        <v>0</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c r="S20" s="110"/>
      <c r="T20" s="110"/>
      <c r="U20" s="110"/>
      <c r="V20" s="110"/>
      <c r="W20" s="110"/>
      <c r="X20" s="110"/>
      <c r="Y20" s="110"/>
      <c r="Z20" s="110"/>
      <c r="AA20" s="110"/>
      <c r="AB20" s="110"/>
      <c r="AC20" s="110"/>
      <c r="AD20" s="110"/>
      <c r="AE20" s="110"/>
      <c r="AF20" s="110"/>
      <c r="AG20" s="110"/>
      <c r="AH20" s="110"/>
      <c r="AI20" s="110"/>
      <c r="AJ20" s="19">
        <f t="shared" si="2"/>
        <v>3</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1</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61">
        <f t="shared" si="3"/>
        <v>0</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61">
        <f t="shared" si="3"/>
        <v>0</v>
      </c>
      <c r="AL31" s="361">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1</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61">
        <f t="shared" si="3"/>
        <v>0</v>
      </c>
      <c r="AL33" s="361">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61">
        <f t="shared" si="3"/>
        <v>0</v>
      </c>
      <c r="AL35" s="361">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18</v>
      </c>
      <c r="AK37" s="114">
        <f>SUM(AK7:AK36)</f>
        <v>1</v>
      </c>
      <c r="AL37" s="114">
        <f>SUM(AL7:AL36)</f>
        <v>15</v>
      </c>
    </row>
    <row r="38" spans="1:40"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row r="39" spans="1:40" ht="19.5">
      <c r="C39" s="425"/>
      <c r="D39" s="425"/>
      <c r="E39" s="425"/>
      <c r="F39" s="425"/>
      <c r="G39" s="425"/>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5"/>
      <c r="D40" s="425"/>
      <c r="E40" s="425"/>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5"/>
      <c r="D41" s="425"/>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2" zoomScaleNormal="100" workbookViewId="0">
      <selection activeCell="Q16" sqref="Q16"/>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c r="S23" s="85"/>
      <c r="T23" s="85"/>
      <c r="U23" s="85"/>
      <c r="V23" s="85"/>
      <c r="W23" s="85"/>
      <c r="X23" s="85"/>
      <c r="Y23" s="85"/>
      <c r="Z23" s="85"/>
      <c r="AA23" s="85"/>
      <c r="AB23" s="85"/>
      <c r="AC23" s="85"/>
      <c r="AD23" s="85"/>
      <c r="AE23" s="85"/>
      <c r="AF23" s="85"/>
      <c r="AG23" s="85"/>
      <c r="AH23" s="85"/>
      <c r="AI23" s="85"/>
      <c r="AJ23" s="19">
        <f t="shared" si="2"/>
        <v>5</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11</v>
      </c>
      <c r="AK34" s="114">
        <f>SUM(AK7:AK32)</f>
        <v>1</v>
      </c>
      <c r="AL34" s="114">
        <f>SUM(AL7:AL32)</f>
        <v>11</v>
      </c>
      <c r="AM34" s="16"/>
      <c r="AN34"/>
      <c r="AO34"/>
    </row>
    <row r="35" spans="1:41"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Q14" sqref="Q14"/>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c r="S14" s="119"/>
      <c r="T14" s="119"/>
      <c r="U14" s="119"/>
      <c r="V14" s="119"/>
      <c r="W14" s="119"/>
      <c r="X14" s="119"/>
      <c r="Y14" s="119"/>
      <c r="Z14" s="119"/>
      <c r="AA14" s="119"/>
      <c r="AB14" s="119"/>
      <c r="AC14" s="119"/>
      <c r="AD14" s="119"/>
      <c r="AE14" s="119"/>
      <c r="AF14" s="119"/>
      <c r="AG14" s="119"/>
      <c r="AH14" s="119"/>
      <c r="AI14" s="119"/>
      <c r="AJ14" s="19">
        <f t="shared" si="2"/>
        <v>6</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c r="S15" s="119"/>
      <c r="T15" s="119"/>
      <c r="U15" s="119"/>
      <c r="V15" s="119"/>
      <c r="W15" s="119"/>
      <c r="X15" s="119"/>
      <c r="Y15" s="119"/>
      <c r="Z15" s="119"/>
      <c r="AA15" s="119"/>
      <c r="AB15" s="119"/>
      <c r="AC15" s="119"/>
      <c r="AD15" s="119"/>
      <c r="AE15" s="119"/>
      <c r="AF15" s="119"/>
      <c r="AG15" s="119"/>
      <c r="AH15" s="119"/>
      <c r="AI15" s="119"/>
      <c r="AJ15" s="19">
        <f t="shared" si="2"/>
        <v>5</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29</v>
      </c>
      <c r="AK32" s="114">
        <f>SUM(AK7:AK31)</f>
        <v>3</v>
      </c>
      <c r="AL32" s="114">
        <f>SUM(AL7:AL31)</f>
        <v>1</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8" zoomScaleNormal="100" workbookViewId="0">
      <selection activeCell="V18" sqref="V18"/>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c r="S10" s="99"/>
      <c r="T10" s="99"/>
      <c r="U10" s="99"/>
      <c r="V10" s="99"/>
      <c r="W10" s="99"/>
      <c r="X10" s="99"/>
      <c r="Y10" s="99"/>
      <c r="Z10" s="99"/>
      <c r="AA10" s="99"/>
      <c r="AB10" s="99"/>
      <c r="AC10" s="99"/>
      <c r="AD10" s="99"/>
      <c r="AE10" s="99"/>
      <c r="AF10" s="99"/>
      <c r="AG10" s="99"/>
      <c r="AH10" s="99"/>
      <c r="AI10" s="99"/>
      <c r="AJ10" s="19">
        <f t="shared" si="2"/>
        <v>2</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1</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5</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2</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c r="S24" s="99"/>
      <c r="T24" s="99"/>
      <c r="U24" s="99"/>
      <c r="V24" s="99"/>
      <c r="W24" s="99"/>
      <c r="X24" s="99"/>
      <c r="Y24" s="99"/>
      <c r="Z24" s="99"/>
      <c r="AA24" s="99"/>
      <c r="AB24" s="99"/>
      <c r="AC24" s="99"/>
      <c r="AD24" s="99"/>
      <c r="AE24" s="99"/>
      <c r="AF24" s="99"/>
      <c r="AG24" s="99"/>
      <c r="AH24" s="99"/>
      <c r="AI24" s="99"/>
      <c r="AJ24" s="19">
        <f t="shared" si="2"/>
        <v>9</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23</v>
      </c>
      <c r="AK34" s="114">
        <f>SUM(AK7:AK33)</f>
        <v>0</v>
      </c>
      <c r="AL34" s="114">
        <f>SUM(AL7:AL33)</f>
        <v>16</v>
      </c>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4" priority="3">
      <formula>IF(E$5="CN",1,0)</formula>
    </cfRule>
  </conditionalFormatting>
  <conditionalFormatting sqref="E6:AI33">
    <cfRule type="expression" dxfId="143" priority="1">
      <formula>IF(E$6="CN",1,0)</formula>
    </cfRule>
    <cfRule type="expression" dxfId="14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6" zoomScaleNormal="100" workbookViewId="0">
      <selection activeCell="Q22" sqref="Q22"/>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c r="T24" s="96"/>
      <c r="U24" s="96"/>
      <c r="V24" s="96"/>
      <c r="W24" s="96"/>
      <c r="X24" s="96"/>
      <c r="Y24" s="96"/>
      <c r="Z24" s="96"/>
      <c r="AA24" s="96"/>
      <c r="AB24" s="96"/>
      <c r="AC24" s="96"/>
      <c r="AD24" s="96"/>
      <c r="AE24" s="96"/>
      <c r="AF24" s="96"/>
      <c r="AG24" s="96"/>
      <c r="AH24" s="96"/>
      <c r="AI24" s="96"/>
      <c r="AJ24" s="19">
        <f t="shared" si="2"/>
        <v>4</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c r="T25" s="96"/>
      <c r="U25" s="96"/>
      <c r="V25" s="96"/>
      <c r="W25" s="96"/>
      <c r="X25" s="96"/>
      <c r="Y25" s="96"/>
      <c r="Z25" s="96"/>
      <c r="AA25" s="96"/>
      <c r="AB25" s="96"/>
      <c r="AC25" s="96"/>
      <c r="AD25" s="96"/>
      <c r="AE25" s="96"/>
      <c r="AF25" s="96"/>
      <c r="AG25" s="96"/>
      <c r="AH25" s="96"/>
      <c r="AI25" s="96"/>
      <c r="AJ25" s="19">
        <f t="shared" si="2"/>
        <v>5</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26</v>
      </c>
      <c r="AK34" s="130">
        <f>SUM(AK7:AK33)</f>
        <v>1</v>
      </c>
      <c r="AL34" s="130">
        <f>SUM(AL7:AL33)</f>
        <v>4</v>
      </c>
      <c r="AM34"/>
      <c r="AN34"/>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Q23" sqref="Q23"/>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c r="T15" s="20"/>
      <c r="U15" s="20"/>
      <c r="V15" s="20"/>
      <c r="W15" s="20"/>
      <c r="X15" s="20"/>
      <c r="Y15" s="20"/>
      <c r="Z15" s="20"/>
      <c r="AA15" s="20"/>
      <c r="AB15" s="20"/>
      <c r="AC15" s="20"/>
      <c r="AD15" s="20"/>
      <c r="AE15" s="20"/>
      <c r="AF15" s="20"/>
      <c r="AG15" s="20"/>
      <c r="AH15" s="20"/>
      <c r="AI15" s="20"/>
      <c r="AJ15" s="19">
        <f t="shared" si="2"/>
        <v>4</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24</v>
      </c>
      <c r="AK29" s="114">
        <f>SUM(AK7:AK28)</f>
        <v>0</v>
      </c>
      <c r="AL29" s="114">
        <f>SUM(AL7:AL28)</f>
        <v>0</v>
      </c>
      <c r="AM29"/>
      <c r="AN29"/>
    </row>
    <row r="30" spans="1:40"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5"/>
      <c r="D33" s="425"/>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425"/>
      <c r="F34" s="425"/>
      <c r="G34" s="4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5"/>
      <c r="D35" s="425"/>
      <c r="E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5" zoomScaleNormal="100" workbookViewId="0">
      <selection activeCell="Q13" sqref="Q13"/>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1</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5</v>
      </c>
      <c r="AK32" s="114">
        <f>SUM(AK7:AK31)</f>
        <v>7</v>
      </c>
      <c r="AL32" s="114">
        <f>SUM(AL7:AL31)</f>
        <v>0</v>
      </c>
      <c r="AM32"/>
      <c r="AN32"/>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5"/>
      <c r="D35" s="425"/>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3"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opLeftCell="A10" zoomScaleNormal="100" workbookViewId="0">
      <selection activeCell="Q20" sqref="Q20"/>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346"/>
      <c r="AL3" s="346"/>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11</v>
      </c>
      <c r="AK24" s="114">
        <f>SUM(AK7:AK23)</f>
        <v>2</v>
      </c>
      <c r="AL24" s="114">
        <f>SUM(AL7:AL23)</f>
        <v>0</v>
      </c>
      <c r="AM24"/>
      <c r="AN24"/>
    </row>
    <row r="25" spans="1:40" s="25" customFormat="1" ht="21" customHeight="1">
      <c r="A25" s="429" t="s">
        <v>2804</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1"/>
      <c r="AM25" s="338"/>
    </row>
    <row r="26" spans="1:40" ht="15.75" customHeight="1">
      <c r="C26" s="425"/>
      <c r="D26" s="425"/>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5"/>
      <c r="D27" s="425"/>
      <c r="E27" s="425"/>
      <c r="F27" s="425"/>
      <c r="G27" s="4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5"/>
      <c r="D28" s="425"/>
      <c r="E28" s="4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5"/>
      <c r="D29" s="425"/>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3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5" zoomScale="85" zoomScaleNormal="85" workbookViewId="0">
      <selection activeCell="Q16" sqref="Q16"/>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18.7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7</v>
      </c>
      <c r="AK17" s="114">
        <f>SUM(AK7:AK16)</f>
        <v>5</v>
      </c>
      <c r="AL17" s="114">
        <f>SUM(AL7:AL16)</f>
        <v>1</v>
      </c>
      <c r="AM17" s="16"/>
      <c r="AN17"/>
      <c r="AO17"/>
    </row>
    <row r="18" spans="1:41" s="25" customFormat="1" ht="21" customHeight="1">
      <c r="A18" s="429" t="s">
        <v>2804</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5"/>
      <c r="D21" s="425"/>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5"/>
      <c r="D22" s="425"/>
      <c r="E22" s="425"/>
      <c r="F22" s="425"/>
      <c r="G22" s="42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5"/>
      <c r="D23" s="425"/>
      <c r="E23" s="425"/>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5"/>
      <c r="D24" s="425"/>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Q17" sqref="Q17"/>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913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5</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c r="S13" s="99"/>
      <c r="T13" s="99"/>
      <c r="U13" s="99"/>
      <c r="V13" s="99"/>
      <c r="W13" s="99"/>
      <c r="X13" s="99"/>
      <c r="Y13" s="99"/>
      <c r="Z13" s="99"/>
      <c r="AA13" s="99"/>
      <c r="AB13" s="99"/>
      <c r="AC13" s="99"/>
      <c r="AD13" s="99"/>
      <c r="AE13" s="99"/>
      <c r="AF13" s="99"/>
      <c r="AG13" s="99"/>
      <c r="AH13" s="99"/>
      <c r="AI13" s="99"/>
      <c r="AJ13" s="19">
        <f t="shared" si="2"/>
        <v>4</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c r="S14" s="99"/>
      <c r="T14" s="99"/>
      <c r="U14" s="99"/>
      <c r="V14" s="99"/>
      <c r="W14" s="99"/>
      <c r="X14" s="99"/>
      <c r="Y14" s="99"/>
      <c r="Z14" s="99"/>
      <c r="AA14" s="99"/>
      <c r="AB14" s="99"/>
      <c r="AC14" s="99"/>
      <c r="AD14" s="99"/>
      <c r="AE14" s="99"/>
      <c r="AF14" s="99"/>
      <c r="AG14" s="99"/>
      <c r="AH14" s="99"/>
      <c r="AI14" s="99"/>
      <c r="AJ14" s="19">
        <f t="shared" si="2"/>
        <v>3</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3</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c r="S26" s="99"/>
      <c r="T26" s="99"/>
      <c r="U26" s="99"/>
      <c r="V26" s="99"/>
      <c r="W26" s="99"/>
      <c r="X26" s="99"/>
      <c r="Y26" s="99"/>
      <c r="Z26" s="99"/>
      <c r="AA26" s="99"/>
      <c r="AB26" s="99"/>
      <c r="AC26" s="99"/>
      <c r="AD26" s="99"/>
      <c r="AE26" s="99"/>
      <c r="AF26" s="99"/>
      <c r="AG26" s="99"/>
      <c r="AH26" s="99"/>
      <c r="AI26" s="99"/>
      <c r="AJ26" s="19">
        <f t="shared" si="2"/>
        <v>2</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22</v>
      </c>
      <c r="AK31" s="147">
        <f>SUM(AK7:AK30)</f>
        <v>0</v>
      </c>
      <c r="AL31" s="147">
        <f>SUM(AL7:AL30)</f>
        <v>4</v>
      </c>
      <c r="AM31" s="24"/>
      <c r="AN31" s="24"/>
    </row>
    <row r="32" spans="1:40"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0.25" customHeight="1">
      <c r="B2" s="395" t="s">
        <v>2809</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414" t="s">
        <v>2801</v>
      </c>
      <c r="C3" s="414"/>
      <c r="D3" s="414"/>
      <c r="E3" s="414"/>
      <c r="F3" s="414"/>
      <c r="G3" s="414"/>
      <c r="H3" s="414"/>
      <c r="I3" s="414"/>
      <c r="J3" s="414"/>
      <c r="K3" s="414"/>
      <c r="L3" s="414"/>
      <c r="M3" s="414"/>
      <c r="N3" s="414"/>
      <c r="O3" s="414"/>
      <c r="P3" s="414"/>
      <c r="Q3" s="414"/>
      <c r="R3" s="414"/>
      <c r="S3" s="414"/>
      <c r="T3" s="414"/>
      <c r="U3" s="414"/>
      <c r="V3" s="414"/>
      <c r="W3" s="414"/>
      <c r="X3" s="414"/>
      <c r="Y3" s="414"/>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4</v>
      </c>
      <c r="G5" s="322">
        <f>CKCT19.1!AL33</f>
        <v>1</v>
      </c>
      <c r="H5" s="311">
        <v>1</v>
      </c>
      <c r="I5" s="309" t="s">
        <v>2736</v>
      </c>
      <c r="J5" s="203">
        <v>35</v>
      </c>
      <c r="K5" s="314">
        <f>TBN19.1!AJ42</f>
        <v>7</v>
      </c>
      <c r="L5" s="318">
        <f>TBN19.1!AK42</f>
        <v>8</v>
      </c>
      <c r="M5" s="322">
        <f>TBN19.1!AL42</f>
        <v>3</v>
      </c>
      <c r="N5" s="311">
        <v>1</v>
      </c>
      <c r="O5" s="356" t="s">
        <v>2761</v>
      </c>
      <c r="P5" s="203">
        <v>24</v>
      </c>
      <c r="Q5" s="314">
        <f>KTDN19.1!AJ32</f>
        <v>13</v>
      </c>
      <c r="R5" s="318">
        <f>KTDN19.1!AK32</f>
        <v>8</v>
      </c>
      <c r="S5" s="322">
        <f>KTDN19.1!AL32</f>
        <v>0</v>
      </c>
      <c r="T5" s="311">
        <v>1</v>
      </c>
      <c r="U5" s="309" t="s">
        <v>2754</v>
      </c>
      <c r="V5" s="203">
        <v>27</v>
      </c>
      <c r="W5" s="314">
        <f>THUD19.1!AJ34</f>
        <v>11</v>
      </c>
      <c r="X5" s="318">
        <f>THUD19.1!AK34</f>
        <v>1</v>
      </c>
      <c r="Y5" s="322">
        <f>THUD19.1!AL34</f>
        <v>11</v>
      </c>
    </row>
    <row r="6" spans="2:25" s="303" customFormat="1" ht="20.25" customHeight="1">
      <c r="B6" s="300">
        <v>2</v>
      </c>
      <c r="C6" s="301" t="s">
        <v>2740</v>
      </c>
      <c r="D6" s="304">
        <v>28</v>
      </c>
      <c r="E6" s="314">
        <f>CKCT19.2!AJ35</f>
        <v>35</v>
      </c>
      <c r="F6" s="318">
        <f>CKCT19.2!AK35</f>
        <v>4</v>
      </c>
      <c r="G6" s="322">
        <f>CKCT19.2!AL35</f>
        <v>0</v>
      </c>
      <c r="H6" s="311">
        <v>2</v>
      </c>
      <c r="I6" s="309" t="s">
        <v>2741</v>
      </c>
      <c r="J6" s="203">
        <v>34</v>
      </c>
      <c r="K6" s="314">
        <f>TBN19.2!AJ41</f>
        <v>45</v>
      </c>
      <c r="L6" s="318">
        <f>TBN19.2!AK41</f>
        <v>19</v>
      </c>
      <c r="M6" s="322">
        <f>TBN19.2!AL41</f>
        <v>10</v>
      </c>
      <c r="N6" s="311">
        <v>2</v>
      </c>
      <c r="O6" s="356" t="s">
        <v>2765</v>
      </c>
      <c r="P6" s="203">
        <v>22</v>
      </c>
      <c r="Q6" s="314">
        <f>KTDN19.2!AJ29</f>
        <v>0</v>
      </c>
      <c r="R6" s="318">
        <f>KTDN19.2!AK29</f>
        <v>17</v>
      </c>
      <c r="S6" s="322">
        <f>KTDN19.1!AL32</f>
        <v>0</v>
      </c>
      <c r="T6" s="311">
        <v>2</v>
      </c>
      <c r="U6" s="309" t="s">
        <v>2758</v>
      </c>
      <c r="V6" s="311">
        <v>25</v>
      </c>
      <c r="W6" s="314">
        <f>THUD19.2!AJ32</f>
        <v>29</v>
      </c>
      <c r="X6" s="318">
        <f>THUD19.2!AK32</f>
        <v>3</v>
      </c>
      <c r="Y6" s="322">
        <f>THUD19.2!AL32</f>
        <v>1</v>
      </c>
    </row>
    <row r="7" spans="2:25" s="303" customFormat="1" ht="20.25" customHeight="1">
      <c r="B7" s="300">
        <v>3</v>
      </c>
      <c r="C7" s="301" t="s">
        <v>2744</v>
      </c>
      <c r="D7" s="304">
        <v>29</v>
      </c>
      <c r="E7" s="314">
        <f>'CKĐL 19.1'!AJ36</f>
        <v>31</v>
      </c>
      <c r="F7" s="318">
        <f>'CKĐL 19.1'!AK36</f>
        <v>2</v>
      </c>
      <c r="G7" s="322">
        <f>'CKĐL 19.1'!AL36</f>
        <v>4</v>
      </c>
      <c r="H7" s="311">
        <v>3</v>
      </c>
      <c r="I7" s="309" t="s">
        <v>2745</v>
      </c>
      <c r="J7" s="203">
        <v>28</v>
      </c>
      <c r="K7" s="314">
        <f>ĐCN19!AJ35</f>
        <v>7</v>
      </c>
      <c r="L7" s="318">
        <f>ĐCN19!AK35</f>
        <v>5</v>
      </c>
      <c r="M7" s="322">
        <f>ĐCN19!AL35</f>
        <v>4</v>
      </c>
      <c r="N7" s="311">
        <v>3</v>
      </c>
      <c r="O7" s="356" t="s">
        <v>2768</v>
      </c>
      <c r="P7" s="203">
        <v>25</v>
      </c>
      <c r="Q7" s="314">
        <f>LGT19.1!AJ32</f>
        <v>17</v>
      </c>
      <c r="R7" s="318">
        <f>LGT19.1!AK32</f>
        <v>3</v>
      </c>
      <c r="S7" s="322">
        <f>LGT19.1!AL32</f>
        <v>4</v>
      </c>
      <c r="T7" s="311">
        <v>3</v>
      </c>
      <c r="U7" s="309" t="s">
        <v>2762</v>
      </c>
      <c r="V7" s="203">
        <v>27</v>
      </c>
      <c r="W7" s="315">
        <f>THUD19.3!AJ34</f>
        <v>23</v>
      </c>
      <c r="X7" s="319">
        <f>THUD19.3!AK34</f>
        <v>0</v>
      </c>
      <c r="Y7" s="323">
        <f>THUD19.3!AL34</f>
        <v>16</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11</v>
      </c>
      <c r="L8" s="318">
        <f>TKTT19!AK28</f>
        <v>1</v>
      </c>
      <c r="M8" s="322">
        <f>TKTT19!AL28</f>
        <v>10</v>
      </c>
      <c r="N8" s="311">
        <v>4</v>
      </c>
      <c r="O8" s="356" t="s">
        <v>2772</v>
      </c>
      <c r="P8" s="203">
        <v>25</v>
      </c>
      <c r="Q8" s="314">
        <f>LGT19.2!AJ30</f>
        <v>0</v>
      </c>
      <c r="R8" s="318">
        <f>LGT19.2!AK30</f>
        <v>0</v>
      </c>
      <c r="S8" s="322">
        <f>LGT19.2!AL30</f>
        <v>0</v>
      </c>
      <c r="T8" s="311">
        <v>4</v>
      </c>
      <c r="U8" s="309" t="s">
        <v>2769</v>
      </c>
      <c r="V8" s="203">
        <v>17</v>
      </c>
      <c r="W8" s="314">
        <f>CĐT19!AJ24</f>
        <v>11</v>
      </c>
      <c r="X8" s="318">
        <f>CĐT19!AK24</f>
        <v>2</v>
      </c>
      <c r="Y8" s="322">
        <f>CĐT19!AL24</f>
        <v>0</v>
      </c>
    </row>
    <row r="9" spans="2:25" s="303" customFormat="1" ht="20.25" customHeight="1">
      <c r="B9" s="300">
        <v>5</v>
      </c>
      <c r="C9" s="301" t="s">
        <v>2753</v>
      </c>
      <c r="D9" s="304">
        <v>25</v>
      </c>
      <c r="E9" s="314">
        <f>'CKĐL 19.3'!AJ32</f>
        <v>13</v>
      </c>
      <c r="F9" s="318">
        <f>'CKĐL 19.3'!AK32</f>
        <v>10</v>
      </c>
      <c r="G9" s="322">
        <f>'CKĐL 19.3'!AL32</f>
        <v>5</v>
      </c>
      <c r="H9" s="311">
        <v>5</v>
      </c>
      <c r="I9" s="353" t="s">
        <v>2775</v>
      </c>
      <c r="J9" s="311">
        <v>26</v>
      </c>
      <c r="K9" s="317">
        <f>'ĐCN 20.1'!AJ33</f>
        <v>14</v>
      </c>
      <c r="L9" s="321">
        <f>'ĐCN 20.1'!AK33</f>
        <v>0</v>
      </c>
      <c r="M9" s="325">
        <f>'ĐCN 20.1'!AL33</f>
        <v>9</v>
      </c>
      <c r="N9" s="311">
        <v>5</v>
      </c>
      <c r="O9" s="356" t="s">
        <v>2776</v>
      </c>
      <c r="P9" s="203">
        <v>18</v>
      </c>
      <c r="Q9" s="314">
        <f>TCNH19!AJ26</f>
        <v>4</v>
      </c>
      <c r="R9" s="318">
        <f>TCNH19!AK26</f>
        <v>21</v>
      </c>
      <c r="S9" s="322">
        <f>TCNH19!AL26</f>
        <v>1</v>
      </c>
      <c r="T9" s="311">
        <v>5</v>
      </c>
      <c r="U9" s="309" t="s">
        <v>2773</v>
      </c>
      <c r="V9" s="203">
        <v>27</v>
      </c>
      <c r="W9" s="314">
        <f>TQW19.1!AJ34</f>
        <v>26</v>
      </c>
      <c r="X9" s="318">
        <f>TQW19.1!AK34</f>
        <v>1</v>
      </c>
      <c r="Y9" s="322">
        <f>TQW19.1!AL34</f>
        <v>4</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24</v>
      </c>
      <c r="X10" s="318">
        <f>TQW19.2!AK29</f>
        <v>0</v>
      </c>
      <c r="Y10" s="322">
        <f>TQW19.2!AL29</f>
        <v>0</v>
      </c>
    </row>
    <row r="11" spans="2:25" s="303" customFormat="1" ht="20.25" customHeight="1">
      <c r="B11" s="300">
        <v>7</v>
      </c>
      <c r="C11" s="302" t="s">
        <v>2737</v>
      </c>
      <c r="D11" s="300">
        <v>21</v>
      </c>
      <c r="E11" s="315">
        <f>CKCT20.1!AJ28</f>
        <v>28</v>
      </c>
      <c r="F11" s="319">
        <f>CKCT20.1!AK28</f>
        <v>2</v>
      </c>
      <c r="G11" s="354">
        <f>CKCT20.1!AL28</f>
        <v>2</v>
      </c>
      <c r="H11" s="311">
        <v>7</v>
      </c>
      <c r="I11" s="353" t="s">
        <v>2783</v>
      </c>
      <c r="J11" s="311">
        <v>20</v>
      </c>
      <c r="K11" s="317">
        <f>TKTT20!AJ27</f>
        <v>3</v>
      </c>
      <c r="L11" s="321">
        <f>TKTT20!AK27</f>
        <v>4</v>
      </c>
      <c r="M11" s="325">
        <f>TKTT20!AL27</f>
        <v>0</v>
      </c>
      <c r="N11" s="311">
        <v>7</v>
      </c>
      <c r="O11" s="356" t="s">
        <v>2784</v>
      </c>
      <c r="P11" s="203">
        <v>19</v>
      </c>
      <c r="Q11" s="314">
        <f>XNK19.1!AJ26</f>
        <v>28</v>
      </c>
      <c r="R11" s="318">
        <f>XNK19.1!AK26</f>
        <v>19</v>
      </c>
      <c r="S11" s="322">
        <f>XNK19.1!AL26</f>
        <v>3</v>
      </c>
      <c r="T11" s="311">
        <v>7</v>
      </c>
      <c r="U11" s="310" t="s">
        <v>2781</v>
      </c>
      <c r="V11" s="203">
        <v>10</v>
      </c>
      <c r="W11" s="314">
        <f>'ĐTCN 19'!AJ17</f>
        <v>7</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17</v>
      </c>
      <c r="L12" s="321">
        <f>TBN20.1!AK40</f>
        <v>1</v>
      </c>
      <c r="M12" s="325">
        <f>TBN20.1!AL40</f>
        <v>1</v>
      </c>
      <c r="N12" s="311">
        <v>8</v>
      </c>
      <c r="O12" s="356" t="s">
        <v>2787</v>
      </c>
      <c r="P12" s="203">
        <v>19</v>
      </c>
      <c r="Q12" s="314">
        <f>XNK19.2!AJ26</f>
        <v>4</v>
      </c>
      <c r="R12" s="318">
        <f>XNK19.2!AK26</f>
        <v>20</v>
      </c>
      <c r="S12" s="322">
        <f>XNK19.2!AL26</f>
        <v>7</v>
      </c>
      <c r="T12" s="311">
        <v>8</v>
      </c>
      <c r="U12" s="309" t="s">
        <v>2785</v>
      </c>
      <c r="V12" s="203">
        <v>25</v>
      </c>
      <c r="W12" s="314">
        <f>PCMT19!AJ32</f>
        <v>5</v>
      </c>
      <c r="X12" s="318">
        <f>PCMT19!AK32</f>
        <v>7</v>
      </c>
      <c r="Y12" s="322">
        <f>PCMT19!AL32</f>
        <v>0</v>
      </c>
    </row>
    <row r="13" spans="2:25" s="303" customFormat="1" ht="20.25" customHeight="1">
      <c r="B13" s="300">
        <v>9</v>
      </c>
      <c r="C13" s="302" t="s">
        <v>2746</v>
      </c>
      <c r="D13" s="300">
        <v>35</v>
      </c>
      <c r="E13" s="315">
        <f>'CKĐL 20.1'!AJ42</f>
        <v>48</v>
      </c>
      <c r="F13" s="319">
        <f>'CKĐL 20.1'!AK42</f>
        <v>4</v>
      </c>
      <c r="G13" s="354">
        <f>'CKĐL 20.1'!AL42</f>
        <v>11</v>
      </c>
      <c r="H13" s="311">
        <v>9</v>
      </c>
      <c r="I13" s="353" t="s">
        <v>2789</v>
      </c>
      <c r="J13" s="311">
        <v>33</v>
      </c>
      <c r="K13" s="317">
        <f>TBN20.2!AJ40</f>
        <v>18</v>
      </c>
      <c r="L13" s="321">
        <f>TBN20.2!AK40</f>
        <v>8</v>
      </c>
      <c r="M13" s="325">
        <f>TBN20.2!AL40</f>
        <v>17</v>
      </c>
      <c r="N13" s="311">
        <v>9</v>
      </c>
      <c r="O13" s="353" t="s">
        <v>2763</v>
      </c>
      <c r="P13" s="311">
        <v>36</v>
      </c>
      <c r="Q13" s="315">
        <f>BHST20.1!AJ43</f>
        <v>32</v>
      </c>
      <c r="R13" s="319">
        <f>BHST20.1!AK43</f>
        <v>4</v>
      </c>
      <c r="S13" s="323">
        <f>BHST20.1!AL43</f>
        <v>6</v>
      </c>
      <c r="T13" s="311">
        <v>9</v>
      </c>
      <c r="U13" s="353" t="s">
        <v>2788</v>
      </c>
      <c r="V13" s="311">
        <v>36</v>
      </c>
      <c r="W13" s="315">
        <f>'THUD 20.2'!AJ43</f>
        <v>7</v>
      </c>
      <c r="X13" s="319">
        <f>'THUD 20.2'!AK43</f>
        <v>7</v>
      </c>
      <c r="Y13" s="323">
        <f>'THUD 20.2'!AL43</f>
        <v>2</v>
      </c>
    </row>
    <row r="14" spans="2:25" s="303" customFormat="1" ht="20.25" customHeight="1">
      <c r="B14" s="300">
        <v>10</v>
      </c>
      <c r="C14" s="302" t="s">
        <v>2750</v>
      </c>
      <c r="D14" s="300">
        <v>33</v>
      </c>
      <c r="E14" s="315">
        <f>CKĐL20.2!AJ40</f>
        <v>41</v>
      </c>
      <c r="F14" s="319">
        <f>CKĐL20.2!AK40</f>
        <v>10</v>
      </c>
      <c r="G14" s="354">
        <f>CKĐL20.2!AL40</f>
        <v>7</v>
      </c>
      <c r="H14" s="311">
        <v>10</v>
      </c>
      <c r="I14" s="353" t="s">
        <v>2739</v>
      </c>
      <c r="J14" s="311">
        <v>36</v>
      </c>
      <c r="K14" s="317">
        <f>TBN20.3!AJ44</f>
        <v>19</v>
      </c>
      <c r="L14" s="321">
        <f>TBN20.3!AK44</f>
        <v>0</v>
      </c>
      <c r="M14" s="325">
        <f>TBN20.3!AL44</f>
        <v>1</v>
      </c>
      <c r="N14" s="311">
        <v>10</v>
      </c>
      <c r="O14" s="353" t="s">
        <v>2766</v>
      </c>
      <c r="P14" s="311">
        <v>39</v>
      </c>
      <c r="Q14" s="315">
        <f>BHST20.2!AJ46</f>
        <v>18</v>
      </c>
      <c r="R14" s="319">
        <f>BHST20.2!AK46</f>
        <v>4</v>
      </c>
      <c r="S14" s="323">
        <f>BHST20.2!AL46</f>
        <v>2</v>
      </c>
      <c r="T14" s="311">
        <v>10</v>
      </c>
      <c r="U14" s="353" t="s">
        <v>2738</v>
      </c>
      <c r="V14" s="311">
        <v>37</v>
      </c>
      <c r="W14" s="315">
        <f>THUD20.3!AJ44</f>
        <v>9</v>
      </c>
      <c r="X14" s="319">
        <f>THUD20.3!AK44</f>
        <v>9</v>
      </c>
      <c r="Y14" s="323">
        <f>THUD20.3!AL44</f>
        <v>11</v>
      </c>
    </row>
    <row r="15" spans="2:25" s="303" customFormat="1" ht="20.25" customHeight="1">
      <c r="B15" s="300">
        <v>11</v>
      </c>
      <c r="C15" s="302" t="s">
        <v>2755</v>
      </c>
      <c r="D15" s="300">
        <v>28</v>
      </c>
      <c r="E15" s="315">
        <f>'CKĐL 20.3'!AJ35</f>
        <v>2</v>
      </c>
      <c r="F15" s="319">
        <f>'CKĐL 20.3'!AK35</f>
        <v>23</v>
      </c>
      <c r="G15" s="354">
        <f>'CKĐL 20.3'!AL35</f>
        <v>1</v>
      </c>
      <c r="H15" s="311">
        <v>11</v>
      </c>
      <c r="I15" s="353" t="s">
        <v>2743</v>
      </c>
      <c r="J15" s="311">
        <v>25</v>
      </c>
      <c r="K15" s="317">
        <f>CSSD20.1!AJ32</f>
        <v>7</v>
      </c>
      <c r="L15" s="321">
        <f>CSSD20.1!AK32</f>
        <v>6</v>
      </c>
      <c r="M15" s="325">
        <f>CSSD20.1!AL32</f>
        <v>3</v>
      </c>
      <c r="N15" s="311">
        <v>11</v>
      </c>
      <c r="O15" s="353" t="s">
        <v>2770</v>
      </c>
      <c r="P15" s="311">
        <v>24</v>
      </c>
      <c r="Q15" s="315">
        <f>KTDN20.1!AJ31</f>
        <v>22</v>
      </c>
      <c r="R15" s="319">
        <f>KTDN20.1!AK31</f>
        <v>0</v>
      </c>
      <c r="S15" s="323">
        <f>KTDN20.1!AL31</f>
        <v>4</v>
      </c>
      <c r="T15" s="311">
        <v>11</v>
      </c>
      <c r="U15" s="353" t="s">
        <v>2751</v>
      </c>
      <c r="V15" s="311">
        <v>23</v>
      </c>
      <c r="W15" s="315">
        <f>PCMT20!AJ30</f>
        <v>32</v>
      </c>
      <c r="X15" s="319">
        <f>PCMT20!AK30</f>
        <v>0</v>
      </c>
      <c r="Y15" s="323">
        <f>PCMT20!AL30</f>
        <v>4</v>
      </c>
    </row>
    <row r="16" spans="2:25" s="303" customFormat="1" ht="20.25" customHeight="1">
      <c r="B16" s="300">
        <v>12</v>
      </c>
      <c r="C16" s="302" t="s">
        <v>2759</v>
      </c>
      <c r="D16" s="300">
        <v>34</v>
      </c>
      <c r="E16" s="315">
        <f>'CKĐL 20.4'!AJ41</f>
        <v>19</v>
      </c>
      <c r="F16" s="319">
        <f>'CKĐL 20.4'!AK41</f>
        <v>7</v>
      </c>
      <c r="G16" s="354">
        <f>'CKĐL 20.4'!AL41</f>
        <v>9</v>
      </c>
      <c r="H16" s="311">
        <v>12</v>
      </c>
      <c r="I16" s="353" t="s">
        <v>2747</v>
      </c>
      <c r="J16" s="311">
        <v>29</v>
      </c>
      <c r="K16" s="317">
        <f>CSSD20.2!AJ36</f>
        <v>5</v>
      </c>
      <c r="L16" s="321">
        <f>CSSD20.2!AK36</f>
        <v>4</v>
      </c>
      <c r="M16" s="325">
        <f>CSSD20.2!AL36</f>
        <v>0</v>
      </c>
      <c r="N16" s="311">
        <v>12</v>
      </c>
      <c r="O16" s="353" t="s">
        <v>2774</v>
      </c>
      <c r="P16" s="311">
        <v>24</v>
      </c>
      <c r="Q16" s="315">
        <f>KTDN20.2!AJ31</f>
        <v>4</v>
      </c>
      <c r="R16" s="319">
        <f>KTDN20.2!AK31</f>
        <v>12</v>
      </c>
      <c r="S16" s="323">
        <f>KTDN20.2!AL31</f>
        <v>0</v>
      </c>
      <c r="T16" s="311">
        <v>12</v>
      </c>
      <c r="U16" s="353" t="s">
        <v>2756</v>
      </c>
      <c r="V16" s="311">
        <v>32</v>
      </c>
      <c r="W16" s="315">
        <f>'TQW20'!AJ39</f>
        <v>24</v>
      </c>
      <c r="X16" s="319">
        <f>'TQW20'!AK39</f>
        <v>5</v>
      </c>
      <c r="Y16" s="323">
        <f>'TQW20'!AL39</f>
        <v>4</v>
      </c>
    </row>
    <row r="17" spans="1:25" s="303" customFormat="1" ht="21" customHeight="1">
      <c r="B17" s="383" t="s">
        <v>2793</v>
      </c>
      <c r="C17" s="383"/>
      <c r="D17" s="383"/>
      <c r="E17" s="383"/>
      <c r="F17" s="383"/>
      <c r="G17" s="383"/>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1</v>
      </c>
    </row>
    <row r="18" spans="1:25" s="303" customFormat="1" ht="21" customHeight="1">
      <c r="B18" s="412" t="s">
        <v>2813</v>
      </c>
      <c r="C18" s="413"/>
      <c r="D18" s="413"/>
      <c r="E18" s="413"/>
      <c r="F18" s="410">
        <f>SUM(E5:E16)+SUM(E11:E16)</f>
        <v>371</v>
      </c>
      <c r="G18" s="411"/>
      <c r="H18" s="405" t="s">
        <v>2796</v>
      </c>
      <c r="I18" s="405"/>
      <c r="J18" s="405"/>
      <c r="K18" s="405"/>
      <c r="L18" s="405"/>
      <c r="M18" s="405"/>
      <c r="N18" s="311">
        <v>14</v>
      </c>
      <c r="O18" s="353" t="s">
        <v>2782</v>
      </c>
      <c r="P18" s="311">
        <v>39</v>
      </c>
      <c r="Q18" s="315">
        <f>'LGT20'!AJ46</f>
        <v>0</v>
      </c>
      <c r="R18" s="319">
        <f>'LGT20'!AK46</f>
        <v>14</v>
      </c>
      <c r="S18" s="323">
        <f>'LGT20'!AL46</f>
        <v>22</v>
      </c>
      <c r="T18" s="311">
        <v>14</v>
      </c>
      <c r="U18" s="353" t="s">
        <v>2764</v>
      </c>
      <c r="V18" s="311">
        <v>33</v>
      </c>
      <c r="W18" s="315">
        <f>'TKĐH 20.1'!AJ40</f>
        <v>33</v>
      </c>
      <c r="X18" s="319">
        <f>'TKĐH 20.1'!AK40</f>
        <v>14</v>
      </c>
      <c r="Y18" s="323">
        <f>'TKĐH 20.1'!AL40</f>
        <v>6</v>
      </c>
    </row>
    <row r="19" spans="1:25" s="303" customFormat="1" ht="21" customHeight="1">
      <c r="B19" s="402" t="str">
        <f>"Tổng HS vắng có phép "&amp;SUM(F5:F16)+SUM(F11:F16)</f>
        <v>Tổng HS vắng có phép 115</v>
      </c>
      <c r="C19" s="403"/>
      <c r="D19" s="403"/>
      <c r="E19" s="403"/>
      <c r="F19" s="403"/>
      <c r="G19" s="404"/>
      <c r="H19" s="406" t="s">
        <v>2813</v>
      </c>
      <c r="I19" s="407"/>
      <c r="J19" s="407"/>
      <c r="K19" s="407"/>
      <c r="L19" s="410">
        <f>SUM(K5:K17)</f>
        <v>177</v>
      </c>
      <c r="M19" s="411"/>
      <c r="N19" s="383" t="s">
        <v>2794</v>
      </c>
      <c r="O19" s="383"/>
      <c r="P19" s="383"/>
      <c r="Q19" s="383"/>
      <c r="R19" s="383"/>
      <c r="S19" s="383"/>
      <c r="T19" s="311">
        <v>15</v>
      </c>
      <c r="U19" s="353" t="s">
        <v>2767</v>
      </c>
      <c r="V19" s="311">
        <v>27</v>
      </c>
      <c r="W19" s="315">
        <f>'TKĐH 20.2'!AJ34</f>
        <v>25</v>
      </c>
      <c r="X19" s="319">
        <f>'TKĐH 20.2'!AK34</f>
        <v>0</v>
      </c>
      <c r="Y19" s="323">
        <f>'TKĐH 20.2'!AL34</f>
        <v>0</v>
      </c>
    </row>
    <row r="20" spans="1:25" s="303" customFormat="1" ht="21" customHeight="1">
      <c r="B20" s="390" t="str">
        <f>"Tổng HS đi học trễ "&amp;SUM(G5:G10)+SUM(G5:G16)</f>
        <v>Tổng HS đi học trễ 63</v>
      </c>
      <c r="C20" s="391"/>
      <c r="D20" s="391"/>
      <c r="E20" s="391"/>
      <c r="F20" s="391"/>
      <c r="G20" s="392"/>
      <c r="H20" s="402" t="str">
        <f>"Tổng HS vắng có phép " &amp;SUM(L5:L17)</f>
        <v>Tổng HS vắng có phép 62</v>
      </c>
      <c r="I20" s="403"/>
      <c r="J20" s="403"/>
      <c r="K20" s="403"/>
      <c r="L20" s="403"/>
      <c r="M20" s="403"/>
      <c r="N20" s="406" t="s">
        <v>2808</v>
      </c>
      <c r="O20" s="407"/>
      <c r="P20" s="407"/>
      <c r="Q20" s="407"/>
      <c r="R20" s="410">
        <f>SUM(Q5:Q18)</f>
        <v>153</v>
      </c>
      <c r="S20" s="411"/>
      <c r="T20" s="311">
        <v>16</v>
      </c>
      <c r="U20" s="353" t="s">
        <v>2771</v>
      </c>
      <c r="V20" s="311">
        <v>30</v>
      </c>
      <c r="W20" s="317">
        <f>TKĐH20.3!AJ37</f>
        <v>18</v>
      </c>
      <c r="X20" s="321">
        <f>TKĐH20.3!AK37</f>
        <v>1</v>
      </c>
      <c r="Y20" s="325">
        <f>TKĐH20.3!AL37</f>
        <v>15</v>
      </c>
    </row>
    <row r="21" spans="1:25" s="305" customFormat="1" ht="19.5">
      <c r="H21" s="408" t="str">
        <f>"Tổng HS đi học trễ " &amp;SUM(M5:M17)</f>
        <v>Tổng HS đi học trễ 58</v>
      </c>
      <c r="I21" s="409"/>
      <c r="J21" s="409"/>
      <c r="K21" s="409"/>
      <c r="L21" s="409"/>
      <c r="M21" s="409"/>
      <c r="N21" s="388" t="str">
        <f>"Tổng HS vắng có phép "&amp;SUM(R5:R18)</f>
        <v>Tổng HS vắng có phép 129</v>
      </c>
      <c r="O21" s="388"/>
      <c r="P21" s="388"/>
      <c r="Q21" s="388"/>
      <c r="R21" s="388"/>
      <c r="S21" s="388"/>
      <c r="T21" s="405" t="s">
        <v>2795</v>
      </c>
      <c r="U21" s="405"/>
      <c r="V21" s="405"/>
      <c r="W21" s="405"/>
      <c r="X21" s="405"/>
      <c r="Y21" s="405"/>
    </row>
    <row r="22" spans="1:25" s="328" customFormat="1" ht="24.75" customHeight="1">
      <c r="A22" s="418" t="s">
        <v>2811</v>
      </c>
      <c r="B22" s="418"/>
      <c r="C22" s="418"/>
      <c r="D22" s="418"/>
      <c r="E22" s="418"/>
      <c r="F22" s="418"/>
      <c r="G22" s="418"/>
      <c r="H22" s="418"/>
      <c r="I22" s="418"/>
      <c r="J22" s="418"/>
      <c r="K22" s="418"/>
      <c r="L22" s="419">
        <f>SUM(E5:E16)+SUM(K5:K17)+SUM(Q5:Q18)+SUM(W5:W20)</f>
        <v>846</v>
      </c>
      <c r="M22" s="419"/>
      <c r="N22" s="389" t="str">
        <f>"Tổng HS đi học trễ "&amp;SUM(S5:S18)</f>
        <v>Tổng HS đi học trễ 55</v>
      </c>
      <c r="O22" s="389"/>
      <c r="P22" s="389"/>
      <c r="Q22" s="389"/>
      <c r="R22" s="389"/>
      <c r="S22" s="389"/>
      <c r="T22" s="406" t="s">
        <v>2808</v>
      </c>
      <c r="U22" s="407"/>
      <c r="V22" s="407"/>
      <c r="W22" s="407"/>
      <c r="X22" s="410">
        <f>SUM(W5:W20)</f>
        <v>285</v>
      </c>
      <c r="Y22" s="411"/>
    </row>
    <row r="23" spans="1:25" ht="24.75" customHeight="1">
      <c r="C23" s="421" t="s">
        <v>2810</v>
      </c>
      <c r="D23" s="422"/>
      <c r="E23" s="422"/>
      <c r="F23" s="422"/>
      <c r="G23" s="422"/>
      <c r="H23" s="422"/>
      <c r="I23" s="422"/>
      <c r="J23" s="422"/>
      <c r="K23" s="422"/>
      <c r="L23" s="422"/>
      <c r="M23" s="422"/>
      <c r="N23" s="422"/>
      <c r="O23" s="420">
        <f>SUM(F5:F16)+SUM(L5:L17)+SUM(R5:R18)+SUM(X5:X20)</f>
        <v>318</v>
      </c>
      <c r="P23" s="420"/>
      <c r="Q23" s="423"/>
      <c r="R23" s="423"/>
      <c r="S23" s="424"/>
      <c r="T23" s="402" t="str">
        <f>"Tổng HS vắng có phép "&amp; SUM(X5:X20)</f>
        <v>Tổng HS vắng có phép 58</v>
      </c>
      <c r="U23" s="403"/>
      <c r="V23" s="403"/>
      <c r="W23" s="403"/>
      <c r="X23" s="403"/>
      <c r="Y23" s="404"/>
    </row>
    <row r="24" spans="1:25" ht="24.75" customHeight="1">
      <c r="A24" s="359"/>
      <c r="B24" s="359"/>
      <c r="C24" s="358"/>
      <c r="E24" s="417" t="s">
        <v>2812</v>
      </c>
      <c r="F24" s="417"/>
      <c r="G24" s="417"/>
      <c r="H24" s="417"/>
      <c r="I24" s="417"/>
      <c r="J24" s="417"/>
      <c r="K24" s="417"/>
      <c r="L24" s="417"/>
      <c r="M24" s="417"/>
      <c r="N24" s="417"/>
      <c r="O24" s="417"/>
      <c r="P24" s="415">
        <f>SUM(G5:G16)+SUM(M5:M17)+SUM(S5:S18)+SUM(Y5:Y20)</f>
        <v>236</v>
      </c>
      <c r="Q24" s="415"/>
      <c r="R24" s="415"/>
      <c r="S24" s="416"/>
      <c r="T24" s="390" t="str">
        <f>"Tổng HS đi học trễ "&amp; SUM(Y5:Y20)</f>
        <v>Tổng HS đi học trễ 76</v>
      </c>
      <c r="U24" s="391"/>
      <c r="V24" s="391"/>
      <c r="W24" s="391"/>
      <c r="X24" s="391"/>
      <c r="Y24" s="392"/>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7" zoomScale="90" zoomScaleNormal="90" workbookViewId="0">
      <selection activeCell="Q30" sqref="Q30"/>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 customHeight="1">
      <c r="A3" s="443" t="s">
        <v>994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c r="T11" s="96"/>
      <c r="U11" s="96"/>
      <c r="V11" s="96"/>
      <c r="W11" s="96"/>
      <c r="X11" s="96"/>
      <c r="Y11" s="96"/>
      <c r="Z11" s="96"/>
      <c r="AA11" s="96"/>
      <c r="AB11" s="96"/>
      <c r="AC11" s="96"/>
      <c r="AD11" s="96"/>
      <c r="AE11" s="96"/>
      <c r="AF11" s="96"/>
      <c r="AG11" s="96"/>
      <c r="AH11" s="96"/>
      <c r="AI11" s="96"/>
      <c r="AJ11" s="19">
        <f t="shared" si="2"/>
        <v>0</v>
      </c>
      <c r="AK11" s="336">
        <f t="shared" si="3"/>
        <v>3</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SUM(AJ7:AJ30)</f>
        <v>4</v>
      </c>
      <c r="AK31" s="19">
        <f>SUM(AK7:AK30)</f>
        <v>12</v>
      </c>
      <c r="AL31" s="19">
        <f>SUM(AL7:AL30)</f>
        <v>0</v>
      </c>
      <c r="AM31" s="24"/>
      <c r="AN31" s="24"/>
      <c r="AO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E36" s="425"/>
      <c r="F36" s="425"/>
      <c r="G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5"/>
      <c r="D37" s="425"/>
      <c r="E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5"/>
      <c r="D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Q28" sqref="Q28"/>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1042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c r="S11" s="112"/>
      <c r="T11" s="112"/>
      <c r="U11" s="112"/>
      <c r="V11" s="112"/>
      <c r="W11" s="112"/>
      <c r="X11" s="112"/>
      <c r="Y11" s="112"/>
      <c r="Z11" s="112"/>
      <c r="AA11" s="112"/>
      <c r="AB11" s="112"/>
      <c r="AC11" s="112"/>
      <c r="AD11" s="112"/>
      <c r="AE11" s="112"/>
      <c r="AF11" s="112"/>
      <c r="AG11" s="112"/>
      <c r="AH11" s="112"/>
      <c r="AI11" s="112"/>
      <c r="AJ11" s="19">
        <f t="shared" si="2"/>
        <v>1</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c r="S22" s="112"/>
      <c r="T22" s="112"/>
      <c r="U22" s="112"/>
      <c r="V22" s="112"/>
      <c r="W22" s="112"/>
      <c r="X22" s="112"/>
      <c r="Y22" s="112"/>
      <c r="Z22" s="112"/>
      <c r="AA22" s="112"/>
      <c r="AB22" s="112"/>
      <c r="AC22" s="112"/>
      <c r="AD22" s="112"/>
      <c r="AE22" s="112"/>
      <c r="AF22" s="112"/>
      <c r="AG22" s="112"/>
      <c r="AH22" s="112"/>
      <c r="AI22" s="112"/>
      <c r="AJ22" s="19">
        <f t="shared" si="2"/>
        <v>5</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8"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8" zoomScale="85" zoomScaleNormal="85" workbookViewId="0">
      <selection activeCell="P32" sqref="P3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9">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9" ht="22.5">
      <c r="A3" s="443" t="s">
        <v>1094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9"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9"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4</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1</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2</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0</v>
      </c>
      <c r="AK46" s="307">
        <f>SUM(AK7:AK44)</f>
        <v>14</v>
      </c>
      <c r="AL46" s="307">
        <f>SUM(AL7:AL44)</f>
        <v>22</v>
      </c>
      <c r="AM46" s="24"/>
      <c r="AN46" s="24"/>
      <c r="AO46" s="24"/>
    </row>
    <row r="47" spans="1:41"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c r="AM47" s="338"/>
      <c r="AN47" s="338"/>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14" zoomScale="85" zoomScaleNormal="85" workbookViewId="0">
      <selection activeCell="Q27" sqref="Q27"/>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75" customHeight="1">
      <c r="A3" s="443" t="s">
        <v>1163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c r="S9" s="96"/>
      <c r="T9" s="96"/>
      <c r="U9" s="96"/>
      <c r="V9" s="95"/>
      <c r="W9" s="96"/>
      <c r="X9" s="96"/>
      <c r="Y9" s="96"/>
      <c r="Z9" s="96"/>
      <c r="AA9" s="96"/>
      <c r="AB9" s="96"/>
      <c r="AC9" s="96"/>
      <c r="AD9" s="96"/>
      <c r="AE9" s="96"/>
      <c r="AF9" s="96"/>
      <c r="AG9" s="96"/>
      <c r="AH9" s="96"/>
      <c r="AI9" s="96"/>
      <c r="AJ9" s="19">
        <f t="shared" si="2"/>
        <v>6</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c r="S12" s="96"/>
      <c r="T12" s="96"/>
      <c r="U12" s="96"/>
      <c r="V12" s="95"/>
      <c r="W12" s="96"/>
      <c r="X12" s="96"/>
      <c r="Y12" s="96"/>
      <c r="Z12" s="96"/>
      <c r="AA12" s="96"/>
      <c r="AB12" s="96"/>
      <c r="AC12" s="96"/>
      <c r="AD12" s="96"/>
      <c r="AE12" s="96"/>
      <c r="AF12" s="96"/>
      <c r="AG12" s="96"/>
      <c r="AH12" s="96"/>
      <c r="AI12" s="96"/>
      <c r="AJ12" s="19">
        <f t="shared" si="2"/>
        <v>4</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c r="S15" s="96"/>
      <c r="T15" s="96"/>
      <c r="U15" s="96"/>
      <c r="V15" s="95"/>
      <c r="W15" s="96"/>
      <c r="X15" s="96"/>
      <c r="Y15" s="96"/>
      <c r="Z15" s="96"/>
      <c r="AA15" s="96"/>
      <c r="AB15" s="96"/>
      <c r="AC15" s="96"/>
      <c r="AD15" s="96"/>
      <c r="AE15" s="96"/>
      <c r="AF15" s="96"/>
      <c r="AG15" s="96"/>
      <c r="AH15" s="96"/>
      <c r="AI15" s="96"/>
      <c r="AJ15" s="19">
        <f t="shared" si="2"/>
        <v>2</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1</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c r="W26" s="96"/>
      <c r="X26" s="96"/>
      <c r="Y26" s="96"/>
      <c r="Z26" s="96"/>
      <c r="AA26" s="96"/>
      <c r="AB26" s="96"/>
      <c r="AC26" s="96"/>
      <c r="AD26" s="96"/>
      <c r="AE26" s="96"/>
      <c r="AF26" s="96"/>
      <c r="AG26" s="96"/>
      <c r="AH26" s="96"/>
      <c r="AI26" s="96"/>
      <c r="AJ26" s="19">
        <f t="shared" si="2"/>
        <v>2</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c r="U27" s="96"/>
      <c r="V27" s="95"/>
      <c r="W27" s="96"/>
      <c r="X27" s="96"/>
      <c r="Y27" s="96"/>
      <c r="Z27" s="96"/>
      <c r="AA27" s="96"/>
      <c r="AB27" s="96"/>
      <c r="AC27" s="96"/>
      <c r="AD27" s="96"/>
      <c r="AE27" s="96"/>
      <c r="AF27" s="96"/>
      <c r="AG27" s="96"/>
      <c r="AH27" s="96"/>
      <c r="AI27" s="96"/>
      <c r="AJ27" s="19">
        <f t="shared" si="2"/>
        <v>1</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c r="U29" s="96"/>
      <c r="V29" s="95"/>
      <c r="W29" s="96"/>
      <c r="X29" s="96"/>
      <c r="Y29" s="96"/>
      <c r="Z29" s="96"/>
      <c r="AA29" s="96"/>
      <c r="AB29" s="96"/>
      <c r="AC29" s="96"/>
      <c r="AD29" s="96"/>
      <c r="AE29" s="96"/>
      <c r="AF29" s="96"/>
      <c r="AG29" s="96"/>
      <c r="AH29" s="96"/>
      <c r="AI29" s="96"/>
      <c r="AJ29" s="19">
        <f t="shared" si="2"/>
        <v>1</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SUM(AJ7:AJ42)</f>
        <v>32</v>
      </c>
      <c r="AK43" s="19">
        <f>SUM(AK7:AK42)</f>
        <v>4</v>
      </c>
      <c r="AL43" s="19">
        <f>SUM(AL7:AL42)</f>
        <v>6</v>
      </c>
      <c r="AM43" s="24"/>
      <c r="AN43" s="24"/>
      <c r="AO43" s="24"/>
    </row>
    <row r="44" spans="1:41"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338"/>
      <c r="AN44" s="338"/>
    </row>
    <row r="45" spans="1:41">
      <c r="C45" s="425"/>
      <c r="D45" s="425"/>
      <c r="E45" s="425"/>
      <c r="F45" s="425"/>
      <c r="G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5"/>
      <c r="D46" s="425"/>
      <c r="E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5"/>
      <c r="D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P14" sqref="P14"/>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1206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6</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c r="U14" s="96"/>
      <c r="V14" s="95"/>
      <c r="W14" s="95"/>
      <c r="X14" s="95"/>
      <c r="Y14" s="96"/>
      <c r="Z14" s="96"/>
      <c r="AA14" s="96"/>
      <c r="AB14" s="96"/>
      <c r="AC14" s="96"/>
      <c r="AD14" s="95"/>
      <c r="AE14" s="96"/>
      <c r="AF14" s="96"/>
      <c r="AG14" s="96"/>
      <c r="AH14" s="96"/>
      <c r="AI14" s="96"/>
      <c r="AJ14" s="19">
        <f t="shared" si="2"/>
        <v>3</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8" t="s">
        <v>10</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19">
        <f>SUM(AJ7:AJ45)</f>
        <v>18</v>
      </c>
      <c r="AK46" s="19">
        <f>SUM(AK7:AK45)</f>
        <v>4</v>
      </c>
      <c r="AL46" s="19">
        <f>SUM(AL7:AL45)</f>
        <v>2</v>
      </c>
      <c r="AM46" s="24"/>
    </row>
    <row r="47" spans="1:39"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F50" s="425"/>
      <c r="G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E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5"/>
      <c r="D52" s="425"/>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4" workbookViewId="0">
      <selection activeCell="Q7" sqref="Q7"/>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3" customHeight="1">
      <c r="A3" s="443" t="s">
        <v>1271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5</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13</v>
      </c>
      <c r="AK32" s="19">
        <f>SUM(AK7:AK30)</f>
        <v>8</v>
      </c>
      <c r="AL32" s="19">
        <f>SUM(AL7:AL30)</f>
        <v>0</v>
      </c>
      <c r="AM32" s="24"/>
    </row>
    <row r="33" spans="1:38"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1:38">
      <c r="C34" s="425"/>
      <c r="D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5"/>
      <c r="D35" s="425"/>
      <c r="E35" s="425"/>
      <c r="F35" s="425"/>
      <c r="G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5"/>
      <c r="D36" s="425"/>
      <c r="E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5"/>
      <c r="D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P17:AI17"/>
    <mergeCell ref="P25:AI25"/>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30 E25:P25">
    <cfRule type="expression" dxfId="10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2" workbookViewId="0">
      <selection activeCell="S23" sqref="S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1322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8" t="s">
        <v>10</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19">
        <f>SUM(AJ7:AJ28)</f>
        <v>0</v>
      </c>
      <c r="AK29" s="19">
        <f>SUM(AK7:AK28)</f>
        <v>17</v>
      </c>
      <c r="AL29" s="19">
        <f>SUM(AL7:AL28)</f>
        <v>0</v>
      </c>
      <c r="AM29" s="24"/>
    </row>
    <row r="30" spans="1:39"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topLeftCell="A4" workbookViewId="0">
      <selection activeCell="Q7" sqref="Q7"/>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8.5" customHeight="1">
      <c r="A3" s="443" t="s">
        <v>1367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6"/>
      <c r="AN19" s="427"/>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28" t="s">
        <v>10</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19">
        <f>SUM(AJ7:AJ25)</f>
        <v>4</v>
      </c>
      <c r="AK26" s="19">
        <f>SUM(AK7:AK25)</f>
        <v>21</v>
      </c>
      <c r="AL26" s="19">
        <f>SUM(AL7:AL25)</f>
        <v>1</v>
      </c>
      <c r="AM26" s="338"/>
      <c r="AN26" s="338"/>
    </row>
    <row r="27" spans="1:4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1:41">
      <c r="C28" s="425"/>
      <c r="D28" s="425"/>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E29" s="425"/>
      <c r="F29" s="425"/>
      <c r="G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C31:D31"/>
    <mergeCell ref="C28:D28"/>
    <mergeCell ref="C29:G29"/>
    <mergeCell ref="AM19:AN19"/>
    <mergeCell ref="A26:AI26"/>
    <mergeCell ref="C30:E30"/>
    <mergeCell ref="E25:AI25"/>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E24:AI24">
    <cfRule type="expression" dxfId="100" priority="2">
      <formula>IF(E$6="CN",1,0)</formula>
    </cfRule>
  </conditionalFormatting>
  <conditionalFormatting sqref="E23: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3" workbookViewId="0">
      <selection activeCell="Q21" sqref="Q21"/>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0.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85"/>
      <c r="AN19" s="43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c r="U26" s="110"/>
      <c r="V26" s="110"/>
      <c r="W26" s="110"/>
      <c r="X26" s="110"/>
      <c r="Y26" s="110"/>
      <c r="Z26" s="110"/>
      <c r="AA26" s="110"/>
      <c r="AB26" s="110"/>
      <c r="AC26" s="110"/>
      <c r="AD26" s="110"/>
      <c r="AE26" s="110"/>
      <c r="AF26" s="110"/>
      <c r="AG26" s="110"/>
      <c r="AH26" s="110"/>
      <c r="AI26" s="110"/>
      <c r="AJ26" s="19">
        <f t="shared" si="2"/>
        <v>2</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17</v>
      </c>
      <c r="AK32" s="19">
        <f>SUM(AK7:AK30)</f>
        <v>3</v>
      </c>
      <c r="AL32" s="19">
        <f>SUM(AL7:AL30)</f>
        <v>4</v>
      </c>
      <c r="AM32" s="157"/>
      <c r="AN32" s="157"/>
      <c r="AO32" s="157"/>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0" workbookViewId="0">
      <selection activeCell="Q26" sqref="Q26"/>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41.25" customHeight="1">
      <c r="A3" s="443" t="s">
        <v>1449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6"/>
      <c r="AN19" s="427"/>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2</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c r="T27" s="99"/>
      <c r="U27" s="99"/>
      <c r="V27" s="99"/>
      <c r="W27" s="99"/>
      <c r="X27" s="99"/>
      <c r="Y27" s="99"/>
      <c r="Z27" s="99"/>
      <c r="AA27" s="99"/>
      <c r="AB27" s="99"/>
      <c r="AC27" s="99"/>
      <c r="AD27" s="99"/>
      <c r="AE27" s="99"/>
      <c r="AF27" s="99"/>
      <c r="AG27" s="99"/>
      <c r="AH27" s="99"/>
      <c r="AI27" s="99"/>
      <c r="AJ27" s="19">
        <f t="shared" si="2"/>
        <v>2</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20</v>
      </c>
      <c r="AK32" s="147">
        <f>SUM(AK7:AK29)</f>
        <v>3</v>
      </c>
      <c r="AL32" s="147">
        <f>SUM(AL7:AL29)</f>
        <v>6</v>
      </c>
      <c r="AM32" s="24"/>
      <c r="AN32" s="24"/>
      <c r="AO32" s="24"/>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Q18" sqref="Q18"/>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1.5" customHeight="1">
      <c r="A3" s="443" t="s">
        <v>895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346"/>
    </row>
    <row r="4" spans="1:41" ht="31.5" customHeight="1">
      <c r="B4" s="329"/>
      <c r="C4" s="329"/>
      <c r="D4" s="329"/>
      <c r="E4" s="329" t="s">
        <v>1778</v>
      </c>
      <c r="F4" s="329" t="s">
        <v>1778</v>
      </c>
      <c r="G4" s="329"/>
      <c r="H4" s="329"/>
      <c r="I4" s="432" t="s">
        <v>2797</v>
      </c>
      <c r="J4" s="432"/>
      <c r="K4" s="432"/>
      <c r="L4" s="432"/>
      <c r="M4" s="432">
        <v>1</v>
      </c>
      <c r="N4" s="432"/>
      <c r="O4" s="432" t="s">
        <v>2798</v>
      </c>
      <c r="P4" s="432"/>
      <c r="Q4" s="432"/>
      <c r="R4" s="432">
        <v>2021</v>
      </c>
      <c r="S4" s="432"/>
      <c r="T4" s="432"/>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c r="T18" s="86"/>
      <c r="U18" s="86"/>
      <c r="V18" s="86"/>
      <c r="W18" s="86"/>
      <c r="X18" s="86"/>
      <c r="Y18" s="86"/>
      <c r="Z18" s="86"/>
      <c r="AA18" s="86"/>
      <c r="AB18" s="86"/>
      <c r="AC18" s="86"/>
      <c r="AD18" s="86"/>
      <c r="AE18" s="86"/>
      <c r="AF18" s="86"/>
      <c r="AG18" s="86"/>
      <c r="AH18" s="86"/>
      <c r="AI18" s="86"/>
      <c r="AJ18" s="19">
        <f t="shared" si="2"/>
        <v>0</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6"/>
      <c r="AN20" s="427"/>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SUM(AJ8:AJ42)</f>
        <v>7</v>
      </c>
      <c r="AK43" s="19">
        <f>SUM(AK8:AK42)</f>
        <v>7</v>
      </c>
      <c r="AL43" s="19">
        <f>SUM(AL8:AL42)</f>
        <v>2</v>
      </c>
      <c r="AM43" s="29" t="s">
        <v>11</v>
      </c>
      <c r="AN43" s="29" t="s">
        <v>12</v>
      </c>
      <c r="AO43" s="29" t="s">
        <v>13</v>
      </c>
      <c r="AP43" s="28"/>
      <c r="AQ43" s="28"/>
    </row>
    <row r="44" spans="1:44"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148"/>
      <c r="AN44" s="148"/>
      <c r="AO44" s="148"/>
      <c r="AP44" s="338"/>
      <c r="AQ44" s="338"/>
    </row>
    <row r="45" spans="1:44">
      <c r="A45" s="13"/>
      <c r="B45" s="13"/>
      <c r="C45" s="425"/>
      <c r="D45" s="425"/>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6" priority="2">
      <formula>IF(E$6="CN",1,0)</formula>
    </cfRule>
  </conditionalFormatting>
  <conditionalFormatting sqref="E6:AI42">
    <cfRule type="expression" dxfId="17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Q23" sqref="Q23"/>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5</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c r="U13" s="99"/>
      <c r="V13" s="99"/>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c r="U15" s="99"/>
      <c r="V15" s="99"/>
      <c r="W15" s="99"/>
      <c r="X15" s="99"/>
      <c r="Y15" s="99"/>
      <c r="Z15" s="99"/>
      <c r="AA15" s="99"/>
      <c r="AB15" s="99"/>
      <c r="AC15" s="99"/>
      <c r="AD15" s="99"/>
      <c r="AE15" s="99"/>
      <c r="AF15" s="99"/>
      <c r="AG15" s="99"/>
      <c r="AH15" s="99"/>
      <c r="AI15" s="99"/>
      <c r="AJ15" s="19">
        <f t="shared" si="2"/>
        <v>2</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26"/>
      <c r="AN20" s="427"/>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1</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28</v>
      </c>
      <c r="AK26" s="147">
        <f>SUM(AK7:AK25)</f>
        <v>19</v>
      </c>
      <c r="AL26" s="147">
        <f>SUM(AL7:AL25)</f>
        <v>3</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P12" sqref="P12"/>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1530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26.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c r="AM20" s="426"/>
      <c r="AN20" s="427"/>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1</v>
      </c>
      <c r="AK25" s="336">
        <f t="shared" si="3"/>
        <v>4</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4</v>
      </c>
      <c r="AK26" s="147">
        <f>SUM(AK7:AK25)</f>
        <v>20</v>
      </c>
      <c r="AL26" s="147">
        <f>SUM(AL7:AL25)</f>
        <v>7</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1567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26"/>
      <c r="AN20" s="427"/>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11</v>
      </c>
      <c r="AK33" s="19">
        <f>SUM(AK7:AK32)</f>
        <v>7</v>
      </c>
      <c r="AL33" s="19">
        <f>SUM(AL7:AL32)</f>
        <v>6</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11" workbookViewId="0">
      <selection activeCell="N25" sqref="N25"/>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1653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26"/>
      <c r="AN17" s="427"/>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7</v>
      </c>
      <c r="AK32" s="147">
        <f>SUM(AK7:AK29)</f>
        <v>6</v>
      </c>
      <c r="AL32" s="147">
        <f>SUM(AL7:AL29)</f>
        <v>3</v>
      </c>
      <c r="AM32" s="24"/>
      <c r="AN32" s="24"/>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c r="C34" s="425"/>
      <c r="D34" s="425"/>
      <c r="E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 r="A3" s="443" t="s">
        <v>1705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3.1" customHeight="1">
      <c r="A3" s="443" t="s">
        <v>1751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O12" sqref="O12"/>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1804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c r="S13" s="96"/>
      <c r="T13" s="96"/>
      <c r="U13" s="96"/>
      <c r="V13" s="96"/>
      <c r="W13" s="96"/>
      <c r="X13" s="96"/>
      <c r="Y13" s="96"/>
      <c r="Z13" s="96"/>
      <c r="AA13" s="96"/>
      <c r="AB13" s="96"/>
      <c r="AC13" s="96"/>
      <c r="AD13" s="96"/>
      <c r="AE13" s="96"/>
      <c r="AF13" s="96"/>
      <c r="AG13" s="96"/>
      <c r="AH13" s="96"/>
      <c r="AI13" s="222"/>
      <c r="AJ13" s="19">
        <f t="shared" si="2"/>
        <v>3</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6"/>
      <c r="AN20" s="427"/>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1</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3</v>
      </c>
      <c r="AK27" s="226">
        <f>SUM(AK7:AK26)</f>
        <v>4</v>
      </c>
      <c r="AL27" s="226">
        <f>SUM(AL7:AL26)</f>
        <v>0</v>
      </c>
    </row>
    <row r="28" spans="1:41" s="25" customFormat="1" ht="21" customHeight="1">
      <c r="A28" s="429" t="s">
        <v>2804</v>
      </c>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M28" s="338"/>
    </row>
    <row r="29" spans="1:41" s="25" customFormat="1">
      <c r="A29" s="24"/>
      <c r="B29" s="24"/>
      <c r="C29" s="425"/>
      <c r="D29" s="425"/>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5"/>
      <c r="D31" s="425"/>
      <c r="E31" s="425"/>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5"/>
      <c r="D32" s="425"/>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4" sqref="S24"/>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1839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14</v>
      </c>
      <c r="AK33" s="19">
        <f>SUM(AK7:AK32)</f>
        <v>0</v>
      </c>
      <c r="AL33" s="19">
        <f>SUM(AL7:AL32)</f>
        <v>9</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7" workbookViewId="0">
      <selection activeCell="Q17" sqref="Q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1884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6"/>
      <c r="AN29" s="427"/>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SUM(AJ7:AJ27)</f>
        <v>22</v>
      </c>
      <c r="AK31" s="19">
        <f>SUM(AK7:AK27)</f>
        <v>5</v>
      </c>
      <c r="AL31" s="19">
        <f>SUM(AL7:AL27)</f>
        <v>0</v>
      </c>
      <c r="AM31" s="24"/>
      <c r="AN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3" zoomScaleNormal="100" workbookViewId="0">
      <selection activeCell="Q16" sqref="Q16"/>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1924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c r="S16" s="96"/>
      <c r="T16" s="96"/>
      <c r="U16" s="96"/>
      <c r="V16" s="96"/>
      <c r="W16" s="96"/>
      <c r="X16" s="96"/>
      <c r="Y16" s="96"/>
      <c r="Z16" s="96"/>
      <c r="AA16" s="96"/>
      <c r="AB16" s="96"/>
      <c r="AC16" s="96"/>
      <c r="AD16" s="96"/>
      <c r="AE16" s="96"/>
      <c r="AF16" s="96"/>
      <c r="AG16" s="96"/>
      <c r="AH16" s="96"/>
      <c r="AI16" s="96"/>
      <c r="AJ16" s="19">
        <f t="shared" si="2"/>
        <v>2</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c r="S32" s="96"/>
      <c r="T32" s="96"/>
      <c r="U32" s="96"/>
      <c r="V32" s="96"/>
      <c r="W32" s="96"/>
      <c r="X32" s="96"/>
      <c r="Y32" s="96"/>
      <c r="Z32" s="96"/>
      <c r="AA32" s="96"/>
      <c r="AB32" s="96"/>
      <c r="AC32" s="96"/>
      <c r="AD32" s="96"/>
      <c r="AE32" s="96"/>
      <c r="AF32" s="96"/>
      <c r="AG32" s="96"/>
      <c r="AH32" s="96"/>
      <c r="AI32" s="96"/>
      <c r="AJ32" s="19">
        <f t="shared" si="2"/>
        <v>5</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17</v>
      </c>
      <c r="AK40" s="19">
        <f>SUM(AK7:AK38)</f>
        <v>1</v>
      </c>
      <c r="AL40" s="19">
        <f>SUM(AL7:AL38)</f>
        <v>1</v>
      </c>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2" zoomScaleNormal="100" workbookViewId="0">
      <selection activeCell="P34" sqref="P34"/>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897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c r="S34" s="99"/>
      <c r="T34" s="99"/>
      <c r="U34" s="99"/>
      <c r="V34" s="100"/>
      <c r="W34" s="100"/>
      <c r="X34" s="99"/>
      <c r="Y34" s="99"/>
      <c r="Z34" s="99"/>
      <c r="AA34" s="99"/>
      <c r="AB34" s="99"/>
      <c r="AC34" s="100"/>
      <c r="AD34" s="99"/>
      <c r="AE34" s="99"/>
      <c r="AF34" s="99"/>
      <c r="AG34" s="99"/>
      <c r="AH34" s="99"/>
      <c r="AI34" s="99"/>
      <c r="AJ34" s="19">
        <f t="shared" si="2"/>
        <v>3</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4" t="s">
        <v>2799</v>
      </c>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6"/>
      <c r="AJ42" s="19">
        <f t="shared" si="2"/>
        <v>0</v>
      </c>
      <c r="AK42" s="335">
        <f t="shared" si="3"/>
        <v>0</v>
      </c>
      <c r="AL42" s="335">
        <f t="shared" si="4"/>
        <v>0</v>
      </c>
    </row>
    <row r="43" spans="1:39" s="25" customFormat="1" ht="21" customHeight="1">
      <c r="A43" s="5">
        <v>37</v>
      </c>
      <c r="B43" s="79" t="s">
        <v>586</v>
      </c>
      <c r="C43" s="80" t="s">
        <v>101</v>
      </c>
      <c r="D43" s="81" t="s">
        <v>112</v>
      </c>
      <c r="E43" s="447"/>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9"/>
      <c r="AJ43" s="19">
        <f t="shared" si="2"/>
        <v>0</v>
      </c>
      <c r="AK43" s="335">
        <f t="shared" si="3"/>
        <v>0</v>
      </c>
      <c r="AL43" s="335">
        <f t="shared" si="4"/>
        <v>0</v>
      </c>
    </row>
    <row r="44" spans="1:39" s="25"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SUM(AJ7:AJ41)</f>
        <v>9</v>
      </c>
      <c r="AK44" s="19">
        <f>SUM(AK7:AK41)</f>
        <v>9</v>
      </c>
      <c r="AL44" s="19">
        <f>SUM(AL7:AL41)</f>
        <v>11</v>
      </c>
    </row>
    <row r="45" spans="1:39"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4" priority="3">
      <formula>IF(E$6="CN",1,0)</formula>
    </cfRule>
  </conditionalFormatting>
  <conditionalFormatting sqref="E6:AI6">
    <cfRule type="expression" dxfId="173" priority="2">
      <formula>IF(E$6="CN",1,0)</formula>
    </cfRule>
  </conditionalFormatting>
  <conditionalFormatting sqref="E6:AI41 E42">
    <cfRule type="expression" dxfId="17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workbookViewId="0">
      <selection activeCell="Z13" sqref="Z13"/>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1979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1</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c r="S17" s="96"/>
      <c r="T17" s="96"/>
      <c r="U17" s="119"/>
      <c r="V17" s="96"/>
      <c r="W17" s="96"/>
      <c r="X17" s="96"/>
      <c r="Y17" s="96"/>
      <c r="Z17" s="96"/>
      <c r="AA17" s="96"/>
      <c r="AB17" s="96"/>
      <c r="AC17" s="96"/>
      <c r="AD17" s="96"/>
      <c r="AE17" s="96"/>
      <c r="AF17" s="96"/>
      <c r="AG17" s="96"/>
      <c r="AH17" s="96"/>
      <c r="AI17" s="96"/>
      <c r="AJ17" s="19">
        <f t="shared" si="2"/>
        <v>3</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6"/>
      <c r="AN19" s="427"/>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7"/>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c r="AJ39" s="19">
        <f t="shared" si="2"/>
        <v>0</v>
      </c>
      <c r="AK39" s="336">
        <f t="shared" si="3"/>
        <v>0</v>
      </c>
      <c r="AL39" s="336">
        <f t="shared" si="4"/>
        <v>0</v>
      </c>
      <c r="AM39" s="153"/>
      <c r="AN39" s="153"/>
      <c r="AO39" s="153"/>
    </row>
    <row r="40" spans="1:41" s="25" customFormat="1" ht="21" customHeight="1">
      <c r="A40" s="428" t="s">
        <v>10</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19">
        <f>SUM(AJ7:AJ37)</f>
        <v>18</v>
      </c>
      <c r="AK40" s="19">
        <f>SUM(AK7:AK37)</f>
        <v>8</v>
      </c>
      <c r="AL40" s="19">
        <f>SUM(AL7:AL37)</f>
        <v>17</v>
      </c>
      <c r="AM40" s="24"/>
      <c r="AN40" s="24"/>
      <c r="AO40" s="24"/>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3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SUM(AJ7:AJ43)</f>
        <v>19</v>
      </c>
      <c r="AK44" s="19">
        <f>SUM(AK7:AK43)</f>
        <v>0</v>
      </c>
      <c r="AL44" s="19">
        <f>SUM(AL7:AL43)</f>
        <v>1</v>
      </c>
      <c r="AM44" s="157"/>
      <c r="AN44" s="157"/>
    </row>
    <row r="45" spans="1:41"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17" workbookViewId="0">
      <selection activeCell="Q31" sqref="Q31"/>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1</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c r="T13" s="212"/>
      <c r="U13" s="212"/>
      <c r="V13" s="212"/>
      <c r="W13" s="212"/>
      <c r="X13" s="212"/>
      <c r="Y13" s="212"/>
      <c r="Z13" s="212"/>
      <c r="AA13" s="212"/>
      <c r="AB13" s="212"/>
      <c r="AC13" s="88"/>
      <c r="AD13" s="212"/>
      <c r="AE13" s="212"/>
      <c r="AF13" s="212"/>
      <c r="AG13" s="212"/>
      <c r="AH13" s="212"/>
      <c r="AI13" s="212"/>
      <c r="AJ13" s="19">
        <f t="shared" si="2"/>
        <v>1</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c r="S18" s="86"/>
      <c r="T18" s="86"/>
      <c r="U18" s="86"/>
      <c r="V18" s="86"/>
      <c r="W18" s="86"/>
      <c r="X18" s="86"/>
      <c r="Y18" s="86"/>
      <c r="Z18" s="86"/>
      <c r="AA18" s="86"/>
      <c r="AB18" s="86"/>
      <c r="AC18" s="88"/>
      <c r="AD18" s="86"/>
      <c r="AE18" s="86"/>
      <c r="AF18" s="86"/>
      <c r="AG18" s="86"/>
      <c r="AH18" s="86"/>
      <c r="AI18" s="86"/>
      <c r="AJ18" s="19">
        <f t="shared" si="2"/>
        <v>2</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3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c r="S31" s="99"/>
      <c r="T31" s="99"/>
      <c r="U31" s="99"/>
      <c r="V31" s="99"/>
      <c r="W31" s="99"/>
      <c r="X31" s="99"/>
      <c r="Y31" s="99"/>
      <c r="Z31" s="99"/>
      <c r="AA31" s="99"/>
      <c r="AB31" s="99"/>
      <c r="AC31" s="88"/>
      <c r="AD31" s="99"/>
      <c r="AE31" s="99"/>
      <c r="AF31" s="99"/>
      <c r="AG31" s="99"/>
      <c r="AH31" s="99"/>
      <c r="AI31" s="99"/>
      <c r="AJ31" s="19">
        <f t="shared" si="2"/>
        <v>1</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7</v>
      </c>
      <c r="AK35" s="147">
        <f>SUM(AK7:AK34)</f>
        <v>5</v>
      </c>
      <c r="AL35" s="147">
        <f>SUM(AL7:AL34)</f>
        <v>4</v>
      </c>
      <c r="AM35" s="157"/>
      <c r="AN35" s="157"/>
      <c r="AO35" s="157"/>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5" zoomScale="85" zoomScaleNormal="85" workbookViewId="0">
      <selection activeCell="Q8" sqref="Q8"/>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c r="AM1" s="347"/>
      <c r="AN1" s="347"/>
      <c r="AO1" s="347"/>
      <c r="AP1" s="347"/>
      <c r="AQ1" s="347"/>
      <c r="AR1" s="347"/>
      <c r="AS1" s="347"/>
      <c r="AT1" s="347"/>
      <c r="AU1" s="347"/>
      <c r="AV1" s="347"/>
    </row>
    <row r="2" spans="1:48"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c r="AM2" s="347"/>
      <c r="AN2" s="347"/>
      <c r="AO2" s="347"/>
      <c r="AP2" s="347"/>
      <c r="AQ2" s="347"/>
      <c r="AR2" s="347"/>
      <c r="AS2" s="347"/>
      <c r="AT2" s="347"/>
      <c r="AU2" s="347"/>
      <c r="AV2" s="347"/>
    </row>
    <row r="3" spans="1:48" s="24" customFormat="1" ht="22.5">
      <c r="A3" s="443" t="s">
        <v>2122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1</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c r="S16" s="86"/>
      <c r="T16" s="86"/>
      <c r="U16" s="86"/>
      <c r="V16" s="86"/>
      <c r="W16" s="86"/>
      <c r="X16" s="86"/>
      <c r="Y16" s="86"/>
      <c r="Z16" s="86"/>
      <c r="AA16" s="86"/>
      <c r="AB16" s="86"/>
      <c r="AC16" s="86"/>
      <c r="AD16" s="86"/>
      <c r="AE16" s="86"/>
      <c r="AF16" s="86"/>
      <c r="AG16" s="86"/>
      <c r="AH16" s="86"/>
      <c r="AI16" s="86"/>
      <c r="AJ16" s="19">
        <f t="shared" si="2"/>
        <v>3</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c r="S36" s="99"/>
      <c r="T36" s="99"/>
      <c r="U36" s="99"/>
      <c r="V36" s="99"/>
      <c r="W36" s="99"/>
      <c r="X36" s="99"/>
      <c r="Y36" s="99"/>
      <c r="Z36" s="99"/>
      <c r="AA36" s="99"/>
      <c r="AB36" s="99"/>
      <c r="AC36" s="99"/>
      <c r="AD36" s="99"/>
      <c r="AE36" s="99"/>
      <c r="AF36" s="99"/>
      <c r="AG36" s="99"/>
      <c r="AH36" s="99"/>
      <c r="AI36" s="99"/>
      <c r="AJ36" s="19">
        <f t="shared" si="2"/>
        <v>1</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1</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7</v>
      </c>
      <c r="AK42" s="147">
        <f>SUM(AK7:AK39)</f>
        <v>8</v>
      </c>
      <c r="AL42" s="147">
        <f>SUM(AL7:AL39)</f>
        <v>3</v>
      </c>
      <c r="AM42" s="208"/>
      <c r="AN42" s="208"/>
      <c r="AO42" s="208"/>
      <c r="AP42" s="208"/>
      <c r="AQ42" s="208"/>
      <c r="AR42" s="208"/>
      <c r="AS42" s="208"/>
      <c r="AT42" s="208"/>
      <c r="AU42" s="208"/>
      <c r="AV42" s="208"/>
    </row>
    <row r="43" spans="1:48"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5"/>
      <c r="D46" s="425"/>
      <c r="E46" s="425"/>
      <c r="F46" s="425"/>
      <c r="G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5"/>
      <c r="D47" s="425"/>
      <c r="E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6" zoomScale="81" zoomScaleNormal="81" workbookViewId="0">
      <selection activeCell="Q10" sqref="Q10"/>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3.75" customHeight="1">
      <c r="A3" s="443" t="s">
        <v>2176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4</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c r="S15" s="86"/>
      <c r="T15" s="86"/>
      <c r="U15" s="86"/>
      <c r="V15" s="86"/>
      <c r="W15" s="86"/>
      <c r="X15" s="86"/>
      <c r="Y15" s="86"/>
      <c r="Z15" s="86"/>
      <c r="AA15" s="86"/>
      <c r="AB15" s="86"/>
      <c r="AC15" s="86"/>
      <c r="AD15" s="86"/>
      <c r="AE15" s="86"/>
      <c r="AF15" s="86"/>
      <c r="AG15" s="86"/>
      <c r="AH15" s="86"/>
      <c r="AI15" s="86"/>
      <c r="AJ15" s="19">
        <f t="shared" si="2"/>
        <v>4</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c r="S21" s="99"/>
      <c r="T21" s="99"/>
      <c r="U21" s="99"/>
      <c r="V21" s="99"/>
      <c r="W21" s="99"/>
      <c r="X21" s="99"/>
      <c r="Y21" s="99"/>
      <c r="Z21" s="99"/>
      <c r="AA21" s="99"/>
      <c r="AB21" s="99"/>
      <c r="AC21" s="99"/>
      <c r="AD21" s="99"/>
      <c r="AE21" s="99"/>
      <c r="AF21" s="99"/>
      <c r="AG21" s="99"/>
      <c r="AH21" s="99"/>
      <c r="AI21" s="99"/>
      <c r="AJ21" s="19">
        <f t="shared" si="2"/>
        <v>3</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c r="S27" s="99"/>
      <c r="T27" s="99"/>
      <c r="U27" s="99"/>
      <c r="V27" s="99"/>
      <c r="W27" s="99"/>
      <c r="X27" s="99"/>
      <c r="Y27" s="99"/>
      <c r="Z27" s="99"/>
      <c r="AA27" s="99"/>
      <c r="AB27" s="99"/>
      <c r="AC27" s="99"/>
      <c r="AD27" s="99"/>
      <c r="AE27" s="99"/>
      <c r="AF27" s="99"/>
      <c r="AG27" s="99"/>
      <c r="AH27" s="99"/>
      <c r="AI27" s="99"/>
      <c r="AJ27" s="19">
        <f t="shared" si="2"/>
        <v>2</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c r="S32" s="99"/>
      <c r="T32" s="99"/>
      <c r="U32" s="99"/>
      <c r="V32" s="99"/>
      <c r="W32" s="99"/>
      <c r="X32" s="99"/>
      <c r="Y32" s="99"/>
      <c r="Z32" s="99"/>
      <c r="AA32" s="99"/>
      <c r="AB32" s="99"/>
      <c r="AC32" s="99"/>
      <c r="AD32" s="99"/>
      <c r="AE32" s="99"/>
      <c r="AF32" s="99"/>
      <c r="AG32" s="99"/>
      <c r="AH32" s="99"/>
      <c r="AI32" s="99"/>
      <c r="AJ32" s="19">
        <f t="shared" si="2"/>
        <v>5</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45</v>
      </c>
      <c r="AK41" s="147">
        <f>SUM(AK7:AK38)</f>
        <v>19</v>
      </c>
      <c r="AL41" s="147">
        <f>SUM(AL7:AL38)</f>
        <v>10</v>
      </c>
      <c r="AM41" s="157"/>
      <c r="AN41" s="157"/>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row>
    <row r="43" spans="1:41">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Normal="100" workbookViewId="0">
      <selection activeCell="Q7" sqref="Q7"/>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5.25" customHeight="1">
      <c r="A3" s="443" t="s">
        <v>1615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t="s">
        <v>8</v>
      </c>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2</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3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6</v>
      </c>
      <c r="R26" s="99"/>
      <c r="S26" s="99"/>
      <c r="T26" s="99"/>
      <c r="U26" s="99"/>
      <c r="V26" s="88"/>
      <c r="W26" s="99"/>
      <c r="X26" s="99"/>
      <c r="Y26" s="99"/>
      <c r="Z26" s="99"/>
      <c r="AA26" s="99"/>
      <c r="AB26" s="99"/>
      <c r="AC26" s="88"/>
      <c r="AD26" s="99"/>
      <c r="AE26" s="99"/>
      <c r="AF26" s="99"/>
      <c r="AG26" s="99"/>
      <c r="AH26" s="99"/>
      <c r="AI26" s="99"/>
      <c r="AJ26" s="19">
        <f t="shared" si="2"/>
        <v>2</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c r="T27" s="99"/>
      <c r="U27" s="99"/>
      <c r="V27" s="88"/>
      <c r="W27" s="99"/>
      <c r="X27" s="99"/>
      <c r="Y27" s="99"/>
      <c r="Z27" s="99"/>
      <c r="AA27" s="99"/>
      <c r="AB27" s="99"/>
      <c r="AC27" s="88"/>
      <c r="AD27" s="99"/>
      <c r="AE27" s="99"/>
      <c r="AF27" s="99"/>
      <c r="AG27" s="99"/>
      <c r="AH27" s="99"/>
      <c r="AI27" s="99"/>
      <c r="AJ27" s="19">
        <f t="shared" si="2"/>
        <v>4</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11</v>
      </c>
      <c r="AK28" s="147">
        <f>SUM(AK7:AK27)</f>
        <v>1</v>
      </c>
      <c r="AL28" s="147">
        <f>SUM(AL7:AL27)</f>
        <v>10</v>
      </c>
      <c r="AM28" s="157"/>
      <c r="AN28" s="157"/>
      <c r="AO28" s="157"/>
    </row>
    <row r="29" spans="1:41" s="25" customFormat="1" ht="33.75"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7" zoomScale="79" zoomScaleNormal="79" workbookViewId="0">
      <selection activeCell="Q24" sqref="Q24"/>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c r="S23" s="99"/>
      <c r="T23" s="99"/>
      <c r="U23" s="99"/>
      <c r="V23" s="99"/>
      <c r="W23" s="99"/>
      <c r="X23" s="99"/>
      <c r="Y23" s="99"/>
      <c r="Z23" s="99"/>
      <c r="AA23" s="99"/>
      <c r="AB23" s="99"/>
      <c r="AC23" s="99"/>
      <c r="AD23" s="99"/>
      <c r="AE23" s="99"/>
      <c r="AF23" s="99"/>
      <c r="AG23" s="99"/>
      <c r="AH23" s="99"/>
      <c r="AI23" s="99"/>
      <c r="AJ23" s="19">
        <f t="shared" si="2"/>
        <v>3</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c r="S24" s="99"/>
      <c r="T24" s="99"/>
      <c r="U24" s="99"/>
      <c r="V24" s="99"/>
      <c r="W24" s="99"/>
      <c r="X24" s="99"/>
      <c r="Y24" s="99"/>
      <c r="Z24" s="99"/>
      <c r="AA24" s="99"/>
      <c r="AB24" s="99"/>
      <c r="AC24" s="99"/>
      <c r="AD24" s="99"/>
      <c r="AE24" s="99"/>
      <c r="AF24" s="99"/>
      <c r="AG24" s="99"/>
      <c r="AH24" s="99"/>
      <c r="AI24" s="99"/>
      <c r="AJ24" s="19">
        <f t="shared" si="2"/>
        <v>7</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28</v>
      </c>
      <c r="AK28" s="147">
        <f>SUM(AK7:AK27)</f>
        <v>2</v>
      </c>
      <c r="AL28" s="147">
        <f>SUM(AL7:AL27)</f>
        <v>2</v>
      </c>
    </row>
    <row r="29" spans="1:41" s="25" customFormat="1" ht="21"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SUM(AJ7:AJ28)</f>
        <v>2</v>
      </c>
      <c r="AK31" s="19">
        <f>SUM(AK7:AK28)</f>
        <v>0</v>
      </c>
      <c r="AL31" s="19">
        <f>SUM(AL7:AL28)</f>
        <v>1</v>
      </c>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7" zoomScale="85" zoomScaleNormal="85" workbookViewId="0">
      <selection activeCell="Q30" sqref="Q30"/>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2803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c r="S11" s="119"/>
      <c r="T11" s="119"/>
      <c r="U11" s="119"/>
      <c r="V11" s="119"/>
      <c r="W11" s="119"/>
      <c r="X11" s="119"/>
      <c r="Y11" s="119"/>
      <c r="Z11" s="119"/>
      <c r="AA11" s="119"/>
      <c r="AB11" s="119"/>
      <c r="AC11" s="119"/>
      <c r="AD11" s="119"/>
      <c r="AE11" s="119"/>
      <c r="AF11" s="119"/>
      <c r="AG11" s="119"/>
      <c r="AH11" s="119"/>
      <c r="AI11" s="119"/>
      <c r="AJ11" s="19">
        <f t="shared" si="2"/>
        <v>3</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4</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1</v>
      </c>
      <c r="AL20" s="339">
        <f t="shared" si="4"/>
        <v>0</v>
      </c>
      <c r="AM20" s="426"/>
      <c r="AN20" s="427"/>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c r="S21" s="96"/>
      <c r="T21" s="96"/>
      <c r="U21" s="96"/>
      <c r="V21" s="96"/>
      <c r="W21" s="96"/>
      <c r="X21" s="96"/>
      <c r="Y21" s="96"/>
      <c r="Z21" s="96"/>
      <c r="AA21" s="96"/>
      <c r="AB21" s="96"/>
      <c r="AC21" s="96"/>
      <c r="AD21" s="96"/>
      <c r="AE21" s="96"/>
      <c r="AF21" s="96"/>
      <c r="AG21" s="96"/>
      <c r="AH21" s="96"/>
      <c r="AI21" s="96"/>
      <c r="AJ21" s="19">
        <f t="shared" si="2"/>
        <v>1</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c r="S25" s="96"/>
      <c r="T25" s="96"/>
      <c r="U25" s="96"/>
      <c r="V25" s="96"/>
      <c r="W25" s="96"/>
      <c r="X25" s="96"/>
      <c r="Y25" s="96"/>
      <c r="Z25" s="96"/>
      <c r="AA25" s="96"/>
      <c r="AB25" s="96"/>
      <c r="AC25" s="96"/>
      <c r="AD25" s="96"/>
      <c r="AE25" s="96"/>
      <c r="AF25" s="96"/>
      <c r="AG25" s="96"/>
      <c r="AH25" s="96"/>
      <c r="AI25" s="96"/>
      <c r="AJ25" s="19">
        <f t="shared" si="2"/>
        <v>8</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c r="S27" s="96"/>
      <c r="T27" s="96"/>
      <c r="U27" s="96"/>
      <c r="V27" s="96"/>
      <c r="W27" s="96"/>
      <c r="X27" s="96"/>
      <c r="Y27" s="96"/>
      <c r="Z27" s="96"/>
      <c r="AA27" s="96"/>
      <c r="AB27" s="96"/>
      <c r="AC27" s="96"/>
      <c r="AD27" s="96"/>
      <c r="AE27" s="96"/>
      <c r="AF27" s="96"/>
      <c r="AG27" s="96"/>
      <c r="AH27" s="96"/>
      <c r="AI27" s="96"/>
      <c r="AJ27" s="19">
        <f t="shared" si="2"/>
        <v>9</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c r="S30" s="96"/>
      <c r="T30" s="96"/>
      <c r="U30" s="96"/>
      <c r="V30" s="96"/>
      <c r="W30" s="96"/>
      <c r="X30" s="96"/>
      <c r="Y30" s="96"/>
      <c r="Z30" s="96"/>
      <c r="AA30" s="96"/>
      <c r="AB30" s="96"/>
      <c r="AC30" s="96"/>
      <c r="AD30" s="96"/>
      <c r="AE30" s="96"/>
      <c r="AF30" s="96"/>
      <c r="AG30" s="96"/>
      <c r="AH30" s="96"/>
      <c r="AI30" s="96"/>
      <c r="AJ30" s="19">
        <f t="shared" si="2"/>
        <v>6</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28" t="s">
        <v>10</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19">
        <f>SUM(AJ7:AJ41)</f>
        <v>48</v>
      </c>
      <c r="AK42" s="19">
        <f>SUM(AK7:AK41)</f>
        <v>4</v>
      </c>
      <c r="AL42" s="19">
        <f>SUM(AL7:AL41)</f>
        <v>11</v>
      </c>
    </row>
    <row r="43" spans="1:44"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38"/>
      <c r="AN43" s="338"/>
    </row>
    <row r="44" spans="1:4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B7" zoomScale="80" zoomScaleNormal="80" workbookViewId="0">
      <selection activeCell="Q11" sqref="Q11"/>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1</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6"/>
      <c r="AN20" s="427"/>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c r="S22" s="96"/>
      <c r="T22" s="96"/>
      <c r="U22" s="96"/>
      <c r="V22" s="96"/>
      <c r="W22" s="96"/>
      <c r="X22" s="96"/>
      <c r="Y22" s="96"/>
      <c r="Z22" s="96"/>
      <c r="AA22" s="96"/>
      <c r="AB22" s="96"/>
      <c r="AC22" s="96"/>
      <c r="AD22" s="96"/>
      <c r="AE22" s="95"/>
      <c r="AF22" s="96"/>
      <c r="AG22" s="96"/>
      <c r="AH22" s="96"/>
      <c r="AI22" s="96"/>
      <c r="AJ22" s="19">
        <f t="shared" si="2"/>
        <v>3</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c r="S23" s="96"/>
      <c r="T23" s="96"/>
      <c r="U23" s="96"/>
      <c r="V23" s="96"/>
      <c r="W23" s="96"/>
      <c r="X23" s="96"/>
      <c r="Y23" s="96"/>
      <c r="Z23" s="96"/>
      <c r="AA23" s="96"/>
      <c r="AB23" s="96"/>
      <c r="AC23" s="96"/>
      <c r="AD23" s="96"/>
      <c r="AE23" s="95"/>
      <c r="AF23" s="96"/>
      <c r="AG23" s="96"/>
      <c r="AH23" s="96"/>
      <c r="AI23" s="96"/>
      <c r="AJ23" s="19">
        <f t="shared" si="2"/>
        <v>5</v>
      </c>
      <c r="AK23" s="339">
        <f t="shared" si="3"/>
        <v>0</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c r="U35" s="96"/>
      <c r="V35" s="96"/>
      <c r="W35" s="96"/>
      <c r="X35" s="96"/>
      <c r="Y35" s="96"/>
      <c r="Z35" s="96"/>
      <c r="AA35" s="96"/>
      <c r="AB35" s="96"/>
      <c r="AC35" s="96"/>
      <c r="AD35" s="96"/>
      <c r="AE35" s="95"/>
      <c r="AF35" s="96"/>
      <c r="AG35" s="96"/>
      <c r="AH35" s="96"/>
      <c r="AI35" s="96"/>
      <c r="AJ35" s="19">
        <f t="shared" si="2"/>
        <v>4</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41</v>
      </c>
      <c r="AK40" s="19">
        <f>SUM(AK7:AK39)</f>
        <v>10</v>
      </c>
      <c r="AL40" s="19">
        <f>SUM(AL7:AL39)</f>
        <v>7</v>
      </c>
      <c r="AM40" s="153"/>
      <c r="AN40" s="153"/>
    </row>
    <row r="41" spans="1:44"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4">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7" zoomScale="98" zoomScaleNormal="98" workbookViewId="0">
      <selection activeCell="Q9" sqref="Q9"/>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c r="W9" s="136"/>
      <c r="X9" s="136"/>
      <c r="Y9" s="136"/>
      <c r="Z9" s="136"/>
      <c r="AA9" s="136"/>
      <c r="AB9" s="136"/>
      <c r="AC9" s="136"/>
      <c r="AD9" s="136"/>
      <c r="AE9" s="136"/>
      <c r="AF9" s="136"/>
      <c r="AG9" s="136"/>
      <c r="AH9" s="136"/>
      <c r="AI9" s="136"/>
      <c r="AJ9" s="19">
        <f t="shared" si="2"/>
        <v>2</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c r="W14" s="138"/>
      <c r="X14" s="138"/>
      <c r="Y14" s="138"/>
      <c r="Z14" s="138"/>
      <c r="AA14" s="138"/>
      <c r="AB14" s="138"/>
      <c r="AC14" s="138"/>
      <c r="AD14" s="138"/>
      <c r="AE14" s="138"/>
      <c r="AF14" s="138"/>
      <c r="AG14" s="138"/>
      <c r="AH14" s="138"/>
      <c r="AI14" s="138"/>
      <c r="AJ14" s="19">
        <f t="shared" si="2"/>
        <v>1</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c r="W15" s="138"/>
      <c r="X15" s="138"/>
      <c r="Y15" s="138"/>
      <c r="Z15" s="138"/>
      <c r="AA15" s="138"/>
      <c r="AB15" s="138"/>
      <c r="AC15" s="138"/>
      <c r="AD15" s="138"/>
      <c r="AE15" s="138"/>
      <c r="AF15" s="138"/>
      <c r="AG15" s="138"/>
      <c r="AH15" s="138"/>
      <c r="AI15" s="138"/>
      <c r="AJ15" s="19">
        <f t="shared" si="2"/>
        <v>3</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c r="U30" s="136"/>
      <c r="V30" s="136"/>
      <c r="W30" s="136"/>
      <c r="X30" s="136"/>
      <c r="Y30" s="136"/>
      <c r="Z30" s="136"/>
      <c r="AA30" s="136"/>
      <c r="AB30" s="136"/>
      <c r="AC30" s="136"/>
      <c r="AD30" s="136"/>
      <c r="AE30" s="136"/>
      <c r="AF30" s="136"/>
      <c r="AG30" s="136"/>
      <c r="AH30" s="136"/>
      <c r="AI30" s="136"/>
      <c r="AJ30" s="19">
        <f t="shared" si="2"/>
        <v>7</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c r="W36" s="136"/>
      <c r="X36" s="136"/>
      <c r="Y36" s="136"/>
      <c r="Z36" s="136"/>
      <c r="AA36" s="136"/>
      <c r="AB36" s="136"/>
      <c r="AC36" s="136"/>
      <c r="AD36" s="136"/>
      <c r="AE36" s="136"/>
      <c r="AF36" s="136"/>
      <c r="AG36" s="136"/>
      <c r="AH36" s="136"/>
      <c r="AI36" s="136"/>
      <c r="AJ36" s="19">
        <f t="shared" si="2"/>
        <v>2</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24</v>
      </c>
      <c r="AK39" s="114">
        <f>SUM(AK7:AK38)</f>
        <v>5</v>
      </c>
      <c r="AL39" s="114">
        <f>SUM(AL7:AL38)</f>
        <v>4</v>
      </c>
      <c r="AM39" s="12"/>
    </row>
    <row r="40" spans="1:39" s="25" customFormat="1" ht="21" customHeight="1">
      <c r="A40" s="429" t="s">
        <v>2804</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5"/>
      <c r="D43" s="425"/>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5"/>
      <c r="D44" s="425"/>
      <c r="E44" s="425"/>
      <c r="F44" s="425"/>
      <c r="G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5"/>
      <c r="D45" s="425"/>
      <c r="E45" s="425"/>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5"/>
      <c r="D46" s="425"/>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1" priority="5">
      <formula>IF(E$6="CN",1,0)</formula>
    </cfRule>
  </conditionalFormatting>
  <conditionalFormatting sqref="E6:AI6">
    <cfRule type="expression" dxfId="170" priority="4">
      <formula>IF(E$6="CN",1,0)</formula>
    </cfRule>
  </conditionalFormatting>
  <conditionalFormatting sqref="E6:AI38">
    <cfRule type="expression" dxfId="169" priority="1">
      <formula>IF(E$6="CN",1,0)</formula>
    </cfRule>
    <cfRule type="expression" dxfId="168" priority="3">
      <formula>IF(E$6="CN",1,0)</formula>
    </cfRule>
  </conditionalFormatting>
  <conditionalFormatting sqref="E6:AH38">
    <cfRule type="expression" dxfId="16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4" zoomScale="77" zoomScaleNormal="77" workbookViewId="0">
      <selection activeCell="Q28" sqref="Q28"/>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c r="S23" s="6"/>
      <c r="T23" s="6"/>
      <c r="U23" s="6"/>
      <c r="V23" s="65"/>
      <c r="W23" s="65"/>
      <c r="X23" s="6"/>
      <c r="Y23" s="6"/>
      <c r="Z23" s="6"/>
      <c r="AA23" s="6"/>
      <c r="AB23" s="65"/>
      <c r="AC23" s="65"/>
      <c r="AD23" s="65"/>
      <c r="AE23" s="65"/>
      <c r="AF23" s="6"/>
      <c r="AG23" s="6"/>
      <c r="AH23" s="6"/>
      <c r="AI23" s="6"/>
      <c r="AJ23" s="19">
        <f t="shared" si="2"/>
        <v>1</v>
      </c>
      <c r="AK23" s="339">
        <f t="shared" si="3"/>
        <v>2</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c r="T27" s="6"/>
      <c r="U27" s="6"/>
      <c r="V27" s="65"/>
      <c r="W27" s="65"/>
      <c r="X27" s="6"/>
      <c r="Y27" s="6"/>
      <c r="Z27" s="6"/>
      <c r="AA27" s="6"/>
      <c r="AB27" s="65"/>
      <c r="AC27" s="65"/>
      <c r="AD27" s="65"/>
      <c r="AE27" s="65"/>
      <c r="AF27" s="6"/>
      <c r="AG27" s="6"/>
      <c r="AH27" s="6"/>
      <c r="AI27" s="6"/>
      <c r="AJ27" s="19">
        <f t="shared" si="2"/>
        <v>0</v>
      </c>
      <c r="AK27" s="339">
        <f t="shared" si="3"/>
        <v>2</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2</v>
      </c>
      <c r="AK35" s="19">
        <f>SUM(AK7:AK34)</f>
        <v>23</v>
      </c>
      <c r="AL35" s="19">
        <f>SUM(AL7:AL34)</f>
        <v>1</v>
      </c>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6" zoomScale="85" zoomScaleNormal="85" workbookViewId="0">
      <selection activeCell="X28" sqref="X28"/>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3</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c r="S14" s="96"/>
      <c r="T14" s="96"/>
      <c r="U14" s="96"/>
      <c r="V14" s="96"/>
      <c r="W14" s="96"/>
      <c r="X14" s="96"/>
      <c r="Y14" s="96"/>
      <c r="Z14" s="96"/>
      <c r="AA14" s="96"/>
      <c r="AB14" s="96"/>
      <c r="AC14" s="96"/>
      <c r="AD14" s="96"/>
      <c r="AE14" s="96"/>
      <c r="AF14" s="96"/>
      <c r="AG14" s="96"/>
      <c r="AH14" s="96"/>
      <c r="AI14" s="96"/>
      <c r="AJ14" s="19">
        <f t="shared" si="2"/>
        <v>6</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c r="S28" s="96"/>
      <c r="T28" s="96"/>
      <c r="U28" s="96"/>
      <c r="V28" s="96"/>
      <c r="W28" s="96"/>
      <c r="X28" s="96"/>
      <c r="Y28" s="96"/>
      <c r="Z28" s="96"/>
      <c r="AA28" s="96"/>
      <c r="AB28" s="96"/>
      <c r="AC28" s="96"/>
      <c r="AD28" s="96"/>
      <c r="AE28" s="96"/>
      <c r="AF28" s="96"/>
      <c r="AG28" s="96"/>
      <c r="AH28" s="96"/>
      <c r="AI28" s="96"/>
      <c r="AJ28" s="19">
        <f t="shared" si="2"/>
        <v>2</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3</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19</v>
      </c>
      <c r="AK41" s="114">
        <f>SUM(AK7:AK39)</f>
        <v>7</v>
      </c>
      <c r="AL41" s="114">
        <f>SUM(AL7:AL39)</f>
        <v>9</v>
      </c>
      <c r="AM41" s="12"/>
      <c r="AN41" s="12"/>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c r="AN42" s="338"/>
    </row>
    <row r="43" spans="1:41" ht="19.5">
      <c r="C43" s="425"/>
      <c r="D43" s="425"/>
      <c r="E43" s="425"/>
      <c r="F43" s="425"/>
      <c r="G43" s="425"/>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5"/>
      <c r="D44" s="425"/>
      <c r="E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5"/>
      <c r="D45" s="425"/>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V18" sqref="V18"/>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3</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c r="T18" s="96"/>
      <c r="U18" s="96"/>
      <c r="V18" s="96"/>
      <c r="W18" s="96"/>
      <c r="X18" s="96"/>
      <c r="Y18" s="96"/>
      <c r="Z18" s="96"/>
      <c r="AA18" s="96"/>
      <c r="AB18" s="96"/>
      <c r="AC18" s="95"/>
      <c r="AD18" s="96"/>
      <c r="AE18" s="96"/>
      <c r="AF18" s="96"/>
      <c r="AG18" s="96"/>
      <c r="AH18" s="96"/>
      <c r="AI18" s="96"/>
      <c r="AJ18" s="19">
        <f t="shared" si="2"/>
        <v>4</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15</v>
      </c>
      <c r="AK33" s="114">
        <f>SUM(AK7:AK32)</f>
        <v>8</v>
      </c>
      <c r="AL33" s="114">
        <f>SUM(AL7:AL32)</f>
        <v>1</v>
      </c>
      <c r="AM33" s="14"/>
      <c r="AN33" s="13"/>
      <c r="AO33" s="13"/>
      <c r="AP33" s="16"/>
      <c r="AQ33"/>
      <c r="AR33"/>
    </row>
    <row r="34" spans="1:44"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148"/>
      <c r="AN34" s="148"/>
      <c r="AO34" s="148"/>
      <c r="AP34" s="338"/>
      <c r="AQ34" s="338"/>
    </row>
    <row r="35" spans="1:44" ht="19.5">
      <c r="C35" s="425"/>
      <c r="D35" s="425"/>
      <c r="E35" s="425"/>
      <c r="F35" s="425"/>
      <c r="G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5"/>
      <c r="D36" s="425"/>
      <c r="E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5"/>
      <c r="D37" s="425"/>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abSelected="1" topLeftCell="A10" workbookViewId="0">
      <selection activeCell="Q19" sqref="Q19"/>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7"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7" s="24" customFormat="1" ht="35.25" customHeight="1">
      <c r="A3" s="443" t="s">
        <v>2721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7"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7"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t="s">
        <v>6</v>
      </c>
      <c r="P16" s="96" t="s">
        <v>6</v>
      </c>
      <c r="Q16" s="96" t="s">
        <v>6</v>
      </c>
      <c r="R16" s="96"/>
      <c r="S16" s="96"/>
      <c r="T16" s="96"/>
      <c r="U16" s="96"/>
      <c r="V16" s="96"/>
      <c r="W16" s="96"/>
      <c r="X16" s="96"/>
      <c r="Y16" s="96"/>
      <c r="Z16" s="96"/>
      <c r="AA16" s="96"/>
      <c r="AB16" s="96"/>
      <c r="AC16" s="96"/>
      <c r="AD16" s="96"/>
      <c r="AE16" s="96"/>
      <c r="AF16" s="96"/>
      <c r="AG16" s="96"/>
      <c r="AH16" s="96"/>
      <c r="AI16" s="96"/>
      <c r="AJ16" s="19">
        <f t="shared" si="2"/>
        <v>5</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c r="S20" s="96"/>
      <c r="T20" s="96"/>
      <c r="U20" s="96"/>
      <c r="V20" s="96"/>
      <c r="W20" s="96"/>
      <c r="X20" s="96"/>
      <c r="Y20" s="96"/>
      <c r="Z20" s="96"/>
      <c r="AA20" s="96"/>
      <c r="AB20" s="96"/>
      <c r="AC20" s="96"/>
      <c r="AD20" s="96"/>
      <c r="AE20" s="96"/>
      <c r="AF20" s="96"/>
      <c r="AG20" s="96"/>
      <c r="AH20" s="96"/>
      <c r="AI20" s="96"/>
      <c r="AJ20" s="19">
        <f t="shared" si="2"/>
        <v>6</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c r="S21" s="96"/>
      <c r="T21" s="96"/>
      <c r="U21" s="96"/>
      <c r="V21" s="96"/>
      <c r="W21" s="96"/>
      <c r="X21" s="96"/>
      <c r="Y21" s="96"/>
      <c r="Z21" s="96"/>
      <c r="AA21" s="96"/>
      <c r="AB21" s="96"/>
      <c r="AC21" s="96"/>
      <c r="AD21" s="96"/>
      <c r="AE21" s="96"/>
      <c r="AF21" s="96"/>
      <c r="AG21" s="96"/>
      <c r="AH21" s="96"/>
      <c r="AI21" s="96"/>
      <c r="AJ21" s="19">
        <f t="shared" si="2"/>
        <v>3</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c r="S24" s="96"/>
      <c r="T24" s="96"/>
      <c r="U24" s="96"/>
      <c r="V24" s="96"/>
      <c r="W24" s="96"/>
      <c r="X24" s="96"/>
      <c r="Y24" s="96"/>
      <c r="Z24" s="96"/>
      <c r="AA24" s="96"/>
      <c r="AB24" s="96"/>
      <c r="AC24" s="96"/>
      <c r="AD24" s="96"/>
      <c r="AE24" s="96"/>
      <c r="AF24" s="96"/>
      <c r="AG24" s="96"/>
      <c r="AH24" s="96"/>
      <c r="AI24" s="96"/>
      <c r="AJ24" s="19">
        <f t="shared" si="2"/>
        <v>3</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35</v>
      </c>
      <c r="AK35" s="114">
        <f>SUM(AK7:AK34)</f>
        <v>4</v>
      </c>
      <c r="AL35" s="114">
        <f>SUM(AL7:AL34)</f>
        <v>0</v>
      </c>
      <c r="AM35" s="16"/>
      <c r="AN35"/>
      <c r="AO35"/>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zoomScale="79" zoomScaleNormal="79" workbookViewId="0">
      <selection activeCell="Q9" sqref="Q9"/>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c r="S21" s="136"/>
      <c r="T21" s="136"/>
      <c r="U21" s="136"/>
      <c r="V21" s="136"/>
      <c r="W21" s="136"/>
      <c r="X21" s="136"/>
      <c r="Y21" s="136"/>
      <c r="Z21" s="136"/>
      <c r="AA21" s="136"/>
      <c r="AB21" s="136"/>
      <c r="AC21" s="136"/>
      <c r="AD21" s="136"/>
      <c r="AE21" s="136"/>
      <c r="AF21" s="136"/>
      <c r="AG21" s="136"/>
      <c r="AH21" s="136"/>
      <c r="AI21" s="96"/>
      <c r="AJ21" s="19">
        <f t="shared" si="2"/>
        <v>5</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2</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c r="T29" s="136"/>
      <c r="U29" s="136"/>
      <c r="V29" s="136"/>
      <c r="W29" s="136"/>
      <c r="X29" s="136"/>
      <c r="Y29" s="136"/>
      <c r="Z29" s="136"/>
      <c r="AA29" s="136"/>
      <c r="AB29" s="136"/>
      <c r="AC29" s="136"/>
      <c r="AD29" s="136"/>
      <c r="AE29" s="136"/>
      <c r="AF29" s="136"/>
      <c r="AG29" s="136"/>
      <c r="AH29" s="136"/>
      <c r="AI29" s="96"/>
      <c r="AJ29" s="19">
        <f t="shared" si="2"/>
        <v>2</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c r="T33" s="136"/>
      <c r="U33" s="136"/>
      <c r="V33" s="136"/>
      <c r="W33" s="136"/>
      <c r="X33" s="136"/>
      <c r="Y33" s="136"/>
      <c r="Z33" s="136"/>
      <c r="AA33" s="136"/>
      <c r="AB33" s="136"/>
      <c r="AC33" s="136"/>
      <c r="AD33" s="136"/>
      <c r="AE33" s="136"/>
      <c r="AF33" s="136"/>
      <c r="AG33" s="136"/>
      <c r="AH33" s="136"/>
      <c r="AI33" s="96"/>
      <c r="AJ33" s="19">
        <f t="shared" si="2"/>
        <v>3</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c r="S35" s="136"/>
      <c r="T35" s="136"/>
      <c r="U35" s="136"/>
      <c r="V35" s="136"/>
      <c r="W35" s="136"/>
      <c r="X35" s="136"/>
      <c r="Y35" s="136"/>
      <c r="Z35" s="136"/>
      <c r="AA35" s="136"/>
      <c r="AB35" s="136"/>
      <c r="AC35" s="136"/>
      <c r="AD35" s="136"/>
      <c r="AE35" s="136"/>
      <c r="AF35" s="136"/>
      <c r="AG35" s="136"/>
      <c r="AH35" s="136"/>
      <c r="AI35" s="96"/>
      <c r="AJ35" s="19">
        <f t="shared" si="2"/>
        <v>4</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31</v>
      </c>
      <c r="AK36" s="130">
        <f>SUM(AK7:AK35)</f>
        <v>2</v>
      </c>
      <c r="AL36" s="130">
        <f>SUM(AL7:AL35)</f>
        <v>4</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K7" sqref="K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3</v>
      </c>
      <c r="AL36" s="130">
        <f>SUM(AL7:AL35)</f>
        <v>2</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8" zoomScale="80" zoomScaleNormal="80" workbookViewId="0">
      <selection activeCell="Q22" sqref="Q22"/>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c r="U19" s="202"/>
      <c r="V19" s="202"/>
      <c r="W19" s="202"/>
      <c r="X19" s="202"/>
      <c r="Y19" s="202"/>
      <c r="Z19" s="202"/>
      <c r="AA19" s="202"/>
      <c r="AB19" s="202"/>
      <c r="AC19" s="202"/>
      <c r="AD19" s="202"/>
      <c r="AE19" s="202"/>
      <c r="AF19" s="202"/>
      <c r="AG19" s="202"/>
      <c r="AH19" s="202"/>
      <c r="AI19" s="202"/>
      <c r="AJ19" s="19">
        <f t="shared" si="2"/>
        <v>4</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1</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c r="S23" s="99"/>
      <c r="T23" s="99"/>
      <c r="U23" s="99"/>
      <c r="V23" s="99"/>
      <c r="W23" s="99"/>
      <c r="X23" s="99"/>
      <c r="Y23" s="99"/>
      <c r="Z23" s="99"/>
      <c r="AA23" s="99"/>
      <c r="AB23" s="99"/>
      <c r="AC23" s="99"/>
      <c r="AD23" s="99"/>
      <c r="AE23" s="99"/>
      <c r="AF23" s="99"/>
      <c r="AG23" s="99"/>
      <c r="AH23" s="99"/>
      <c r="AI23" s="99"/>
      <c r="AJ23" s="19">
        <f t="shared" si="2"/>
        <v>1</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c r="S28" s="99"/>
      <c r="T28" s="99"/>
      <c r="U28" s="99"/>
      <c r="V28" s="99"/>
      <c r="W28" s="99"/>
      <c r="X28" s="99"/>
      <c r="Y28" s="99"/>
      <c r="Z28" s="99"/>
      <c r="AA28" s="99"/>
      <c r="AB28" s="99"/>
      <c r="AC28" s="99"/>
      <c r="AD28" s="99"/>
      <c r="AE28" s="99"/>
      <c r="AF28" s="99"/>
      <c r="AG28" s="99"/>
      <c r="AH28" s="99"/>
      <c r="AI28" s="99"/>
      <c r="AJ28" s="19">
        <f t="shared" si="2"/>
        <v>7</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13</v>
      </c>
      <c r="AK32" s="307">
        <f>SUM(AK7:AK31)</f>
        <v>10</v>
      </c>
      <c r="AL32" s="307">
        <f>SUM(AL7:AL31)</f>
        <v>5</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5"/>
      <c r="D35" s="425"/>
      <c r="E35" s="425"/>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5"/>
      <c r="D36" s="425"/>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5</v>
      </c>
      <c r="AK30" s="130">
        <f>SUM(AK7:AK29)</f>
        <v>0</v>
      </c>
      <c r="AL30" s="130">
        <f>SUM(AL7:AL29)</f>
        <v>4</v>
      </c>
      <c r="AM30"/>
      <c r="AN30"/>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row>
    <row r="32" spans="1:41" ht="19.5">
      <c r="C32" s="425"/>
      <c r="D32" s="425"/>
      <c r="E32" s="425"/>
      <c r="F32" s="425"/>
      <c r="G32" s="4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5"/>
      <c r="D33" s="425"/>
      <c r="E33" s="4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2807</v>
      </c>
      <c r="C4" s="369"/>
      <c r="D4" s="369"/>
      <c r="E4" s="369"/>
      <c r="F4" s="369"/>
      <c r="G4" s="369"/>
      <c r="H4" s="369"/>
      <c r="I4" s="369"/>
      <c r="J4" s="369"/>
      <c r="K4" s="369"/>
      <c r="L4" s="369"/>
      <c r="M4" s="369"/>
      <c r="N4" s="369"/>
      <c r="O4" s="369"/>
      <c r="P4" s="369"/>
      <c r="Q4" s="369"/>
      <c r="R4" s="369"/>
      <c r="S4" s="369"/>
      <c r="T4" s="369"/>
      <c r="U4" s="369"/>
      <c r="V4" s="369"/>
      <c r="W4" s="369"/>
      <c r="X4" s="369"/>
      <c r="Y4" s="370"/>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4</v>
      </c>
      <c r="G6" s="322">
        <f>CKCT19.1!AL33</f>
        <v>1</v>
      </c>
      <c r="H6" s="311">
        <v>1</v>
      </c>
      <c r="I6" s="309" t="s">
        <v>2736</v>
      </c>
      <c r="J6" s="203">
        <v>35</v>
      </c>
      <c r="K6" s="314">
        <f>TBN19.1!AJ42</f>
        <v>7</v>
      </c>
      <c r="L6" s="318">
        <f>TBN19.1!AK42</f>
        <v>8</v>
      </c>
      <c r="M6" s="322">
        <f>TBN19.1!AL42</f>
        <v>3</v>
      </c>
      <c r="N6" s="311">
        <v>1</v>
      </c>
      <c r="O6" s="356" t="s">
        <v>2761</v>
      </c>
      <c r="P6" s="203">
        <v>24</v>
      </c>
      <c r="Q6" s="314">
        <f>KTDN19.1!AJ32</f>
        <v>13</v>
      </c>
      <c r="R6" s="318">
        <f>KTDN19.1!AK32</f>
        <v>8</v>
      </c>
      <c r="S6" s="322">
        <f>KTDN19.1!AL32</f>
        <v>0</v>
      </c>
      <c r="T6" s="311">
        <v>1</v>
      </c>
      <c r="U6" s="309" t="s">
        <v>2754</v>
      </c>
      <c r="V6" s="203">
        <v>27</v>
      </c>
      <c r="W6" s="314">
        <f>THUD19.1!AJ34</f>
        <v>11</v>
      </c>
      <c r="X6" s="318">
        <f>THUD19.1!AK34</f>
        <v>1</v>
      </c>
      <c r="Y6" s="322">
        <f>THUD19.1!AL34</f>
        <v>11</v>
      </c>
    </row>
    <row r="7" spans="2:25" s="303" customFormat="1" ht="21" customHeight="1">
      <c r="B7" s="300">
        <v>2</v>
      </c>
      <c r="C7" s="301" t="s">
        <v>2740</v>
      </c>
      <c r="D7" s="304">
        <v>28</v>
      </c>
      <c r="E7" s="314">
        <f>CKCT19.2!AJ35</f>
        <v>35</v>
      </c>
      <c r="F7" s="318">
        <f>CKCT19.2!AK35</f>
        <v>4</v>
      </c>
      <c r="G7" s="322">
        <f>CKCT19.2!AL35</f>
        <v>0</v>
      </c>
      <c r="H7" s="311">
        <v>2</v>
      </c>
      <c r="I7" s="309" t="s">
        <v>2741</v>
      </c>
      <c r="J7" s="203">
        <v>34</v>
      </c>
      <c r="K7" s="314">
        <f>TBN19.2!AJ41</f>
        <v>45</v>
      </c>
      <c r="L7" s="318">
        <f>TBN19.2!AK41</f>
        <v>19</v>
      </c>
      <c r="M7" s="322">
        <f>TBN19.2!AL41</f>
        <v>10</v>
      </c>
      <c r="N7" s="311">
        <v>2</v>
      </c>
      <c r="O7" s="356" t="s">
        <v>2765</v>
      </c>
      <c r="P7" s="203">
        <v>22</v>
      </c>
      <c r="Q7" s="314">
        <f>KTDN19.2!AJ29</f>
        <v>0</v>
      </c>
      <c r="R7" s="318">
        <f>KTDN19.2!AK29</f>
        <v>17</v>
      </c>
      <c r="S7" s="322">
        <f>KTDN19.1!AL32</f>
        <v>0</v>
      </c>
      <c r="T7" s="311">
        <v>2</v>
      </c>
      <c r="U7" s="309" t="s">
        <v>2758</v>
      </c>
      <c r="V7" s="311">
        <v>25</v>
      </c>
      <c r="W7" s="314">
        <f>THUD19.2!AJ32</f>
        <v>29</v>
      </c>
      <c r="X7" s="318">
        <f>THUD19.2!AK32</f>
        <v>3</v>
      </c>
      <c r="Y7" s="322">
        <f>THUD19.2!AL32</f>
        <v>1</v>
      </c>
    </row>
    <row r="8" spans="2:25" s="303" customFormat="1" ht="21" customHeight="1">
      <c r="B8" s="300">
        <v>3</v>
      </c>
      <c r="C8" s="301" t="s">
        <v>2744</v>
      </c>
      <c r="D8" s="304">
        <v>29</v>
      </c>
      <c r="E8" s="314">
        <f>'CKĐL 19.1'!AJ36</f>
        <v>31</v>
      </c>
      <c r="F8" s="318">
        <f>'CKĐL 19.1'!AK36</f>
        <v>2</v>
      </c>
      <c r="G8" s="322">
        <f>'CKĐL 19.1'!AL36</f>
        <v>4</v>
      </c>
      <c r="H8" s="311">
        <v>3</v>
      </c>
      <c r="I8" s="309" t="s">
        <v>2745</v>
      </c>
      <c r="J8" s="203">
        <v>28</v>
      </c>
      <c r="K8" s="314">
        <f>ĐCN19!AJ35</f>
        <v>7</v>
      </c>
      <c r="L8" s="318">
        <f>ĐCN19!AK35</f>
        <v>5</v>
      </c>
      <c r="M8" s="322">
        <f>ĐCN19!AL35</f>
        <v>4</v>
      </c>
      <c r="N8" s="311">
        <v>3</v>
      </c>
      <c r="O8" s="356" t="s">
        <v>2768</v>
      </c>
      <c r="P8" s="203">
        <v>25</v>
      </c>
      <c r="Q8" s="314">
        <f>LGT19.1!AJ32</f>
        <v>17</v>
      </c>
      <c r="R8" s="318">
        <f>LGT19.1!AK32</f>
        <v>3</v>
      </c>
      <c r="S8" s="322">
        <f>LGT19.1!AL32</f>
        <v>4</v>
      </c>
      <c r="T8" s="311">
        <v>3</v>
      </c>
      <c r="U8" s="309" t="s">
        <v>2762</v>
      </c>
      <c r="V8" s="203">
        <v>27</v>
      </c>
      <c r="W8" s="315">
        <f>THUD19.3!AJ34</f>
        <v>23</v>
      </c>
      <c r="X8" s="319">
        <f>THUD19.3!AK34</f>
        <v>0</v>
      </c>
      <c r="Y8" s="323">
        <f>THUD19.3!AL34</f>
        <v>16</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11</v>
      </c>
      <c r="L9" s="318">
        <f>TKTT19!AK28</f>
        <v>1</v>
      </c>
      <c r="M9" s="322">
        <f>TKTT19!AL28</f>
        <v>10</v>
      </c>
      <c r="N9" s="311">
        <v>4</v>
      </c>
      <c r="O9" s="356" t="s">
        <v>2772</v>
      </c>
      <c r="P9" s="203">
        <v>25</v>
      </c>
      <c r="Q9" s="314">
        <f>LGT19.2!AJ30</f>
        <v>0</v>
      </c>
      <c r="R9" s="318">
        <f>LGT19.2!AK30</f>
        <v>0</v>
      </c>
      <c r="S9" s="322">
        <f>LGT19.2!AL30</f>
        <v>0</v>
      </c>
      <c r="T9" s="311">
        <v>4</v>
      </c>
      <c r="U9" s="309" t="s">
        <v>2769</v>
      </c>
      <c r="V9" s="203">
        <v>17</v>
      </c>
      <c r="W9" s="314">
        <f>CĐT19!AJ24</f>
        <v>11</v>
      </c>
      <c r="X9" s="318">
        <f>CĐT19!AK24</f>
        <v>2</v>
      </c>
      <c r="Y9" s="322">
        <f>CĐT19!AL24</f>
        <v>0</v>
      </c>
    </row>
    <row r="10" spans="2:25" s="303" customFormat="1" ht="21" customHeight="1">
      <c r="B10" s="300">
        <v>5</v>
      </c>
      <c r="C10" s="301" t="s">
        <v>2753</v>
      </c>
      <c r="D10" s="304">
        <v>25</v>
      </c>
      <c r="E10" s="314">
        <f>'CKĐL 19.3'!AJ32</f>
        <v>13</v>
      </c>
      <c r="F10" s="318">
        <f>'CKĐL 19.3'!AK32</f>
        <v>10</v>
      </c>
      <c r="G10" s="322">
        <f>'CKĐL 19.3'!AL32</f>
        <v>5</v>
      </c>
      <c r="H10" s="311">
        <v>5</v>
      </c>
      <c r="I10" s="353" t="s">
        <v>2775</v>
      </c>
      <c r="J10" s="311">
        <v>26</v>
      </c>
      <c r="K10" s="317">
        <f>'ĐCN 20.1'!AJ33</f>
        <v>14</v>
      </c>
      <c r="L10" s="321">
        <f>'ĐCN 20.1'!AK33</f>
        <v>0</v>
      </c>
      <c r="M10" s="325">
        <f>'ĐCN 20.1'!AL33</f>
        <v>9</v>
      </c>
      <c r="N10" s="311">
        <v>5</v>
      </c>
      <c r="O10" s="356" t="s">
        <v>2776</v>
      </c>
      <c r="P10" s="203">
        <v>18</v>
      </c>
      <c r="Q10" s="314">
        <f>TCNH19!AJ26</f>
        <v>4</v>
      </c>
      <c r="R10" s="318">
        <f>TCNH19!AK26</f>
        <v>21</v>
      </c>
      <c r="S10" s="322">
        <f>TCNH19!AL26</f>
        <v>1</v>
      </c>
      <c r="T10" s="311">
        <v>5</v>
      </c>
      <c r="U10" s="309" t="s">
        <v>2773</v>
      </c>
      <c r="V10" s="203">
        <v>27</v>
      </c>
      <c r="W10" s="314">
        <f>TQW19.1!AJ34</f>
        <v>26</v>
      </c>
      <c r="X10" s="318">
        <f>TQW19.1!AK34</f>
        <v>1</v>
      </c>
      <c r="Y10" s="322">
        <f>TQW19.1!AL34</f>
        <v>4</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24</v>
      </c>
      <c r="X11" s="318">
        <f>TQW19.2!AK29</f>
        <v>0</v>
      </c>
      <c r="Y11" s="322">
        <f>TQW19.2!AL29</f>
        <v>0</v>
      </c>
    </row>
    <row r="12" spans="2:25" s="303" customFormat="1" ht="21" customHeight="1">
      <c r="B12" s="300">
        <v>7</v>
      </c>
      <c r="C12" s="302" t="s">
        <v>2737</v>
      </c>
      <c r="D12" s="300">
        <v>21</v>
      </c>
      <c r="E12" s="315">
        <f>CKCT20.1!AJ28</f>
        <v>28</v>
      </c>
      <c r="F12" s="319">
        <f>CKCT20.1!AK28</f>
        <v>2</v>
      </c>
      <c r="G12" s="354">
        <f>CKCT20.1!AL28</f>
        <v>2</v>
      </c>
      <c r="H12" s="311">
        <v>7</v>
      </c>
      <c r="I12" s="353" t="s">
        <v>2783</v>
      </c>
      <c r="J12" s="311">
        <v>20</v>
      </c>
      <c r="K12" s="317">
        <f>TKTT20!AJ27</f>
        <v>3</v>
      </c>
      <c r="L12" s="321">
        <f>TKTT20!AK27</f>
        <v>4</v>
      </c>
      <c r="M12" s="325">
        <f>TKTT20!AL27</f>
        <v>0</v>
      </c>
      <c r="N12" s="311">
        <v>7</v>
      </c>
      <c r="O12" s="356" t="s">
        <v>2784</v>
      </c>
      <c r="P12" s="203">
        <v>19</v>
      </c>
      <c r="Q12" s="314">
        <f>XNK19.1!AJ26</f>
        <v>28</v>
      </c>
      <c r="R12" s="318">
        <f>XNK19.1!AK26</f>
        <v>19</v>
      </c>
      <c r="S12" s="322">
        <f>XNK19.1!AL26</f>
        <v>3</v>
      </c>
      <c r="T12" s="311">
        <v>7</v>
      </c>
      <c r="U12" s="310" t="s">
        <v>2781</v>
      </c>
      <c r="V12" s="203">
        <v>10</v>
      </c>
      <c r="W12" s="314">
        <f>'ĐTCN 19'!AJ17</f>
        <v>7</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17</v>
      </c>
      <c r="L13" s="321">
        <f>TBN20.1!AK40</f>
        <v>1</v>
      </c>
      <c r="M13" s="325">
        <f>TBN20.1!AL40</f>
        <v>1</v>
      </c>
      <c r="N13" s="311">
        <v>8</v>
      </c>
      <c r="O13" s="356" t="s">
        <v>2787</v>
      </c>
      <c r="P13" s="203">
        <v>19</v>
      </c>
      <c r="Q13" s="314">
        <f>XNK19.2!AJ26</f>
        <v>4</v>
      </c>
      <c r="R13" s="318">
        <f>XNK19.2!AK26</f>
        <v>20</v>
      </c>
      <c r="S13" s="322">
        <f>XNK19.2!AL26</f>
        <v>7</v>
      </c>
      <c r="T13" s="311">
        <v>8</v>
      </c>
      <c r="U13" s="309" t="s">
        <v>2785</v>
      </c>
      <c r="V13" s="203">
        <v>25</v>
      </c>
      <c r="W13" s="314">
        <f>PCMT19!AJ32</f>
        <v>5</v>
      </c>
      <c r="X13" s="318">
        <f>PCMT19!AK32</f>
        <v>7</v>
      </c>
      <c r="Y13" s="322">
        <f>PCMT19!AL32</f>
        <v>0</v>
      </c>
    </row>
    <row r="14" spans="2:25" s="303" customFormat="1" ht="21" customHeight="1">
      <c r="B14" s="300">
        <v>9</v>
      </c>
      <c r="C14" s="302" t="s">
        <v>2746</v>
      </c>
      <c r="D14" s="300">
        <v>35</v>
      </c>
      <c r="E14" s="315">
        <f>'CKĐL 20.1'!AJ42</f>
        <v>48</v>
      </c>
      <c r="F14" s="319">
        <f>'CKĐL 20.1'!AK42</f>
        <v>4</v>
      </c>
      <c r="G14" s="354">
        <f>'CKĐL 20.1'!AL42</f>
        <v>11</v>
      </c>
      <c r="H14" s="311">
        <v>9</v>
      </c>
      <c r="I14" s="353" t="s">
        <v>2789</v>
      </c>
      <c r="J14" s="311">
        <v>33</v>
      </c>
      <c r="K14" s="317">
        <f>TBN20.2!AJ40</f>
        <v>18</v>
      </c>
      <c r="L14" s="321">
        <f>TBN20.2!AK40</f>
        <v>8</v>
      </c>
      <c r="M14" s="325">
        <f>TBN20.2!AL40</f>
        <v>17</v>
      </c>
      <c r="N14" s="311">
        <v>9</v>
      </c>
      <c r="O14" s="353" t="s">
        <v>2763</v>
      </c>
      <c r="P14" s="311">
        <v>36</v>
      </c>
      <c r="Q14" s="315">
        <f>BHST20.1!AJ43</f>
        <v>32</v>
      </c>
      <c r="R14" s="319">
        <f>BHST20.1!AK43</f>
        <v>4</v>
      </c>
      <c r="S14" s="323">
        <f>BHST20.1!AL43</f>
        <v>6</v>
      </c>
      <c r="T14" s="311">
        <v>9</v>
      </c>
      <c r="U14" s="353" t="s">
        <v>2788</v>
      </c>
      <c r="V14" s="311">
        <v>36</v>
      </c>
      <c r="W14" s="315">
        <f>'THUD 20.2'!AJ43</f>
        <v>7</v>
      </c>
      <c r="X14" s="319">
        <f>'THUD 20.2'!AK43</f>
        <v>7</v>
      </c>
      <c r="Y14" s="323">
        <f>'THUD 20.2'!AL43</f>
        <v>2</v>
      </c>
    </row>
    <row r="15" spans="2:25" s="303" customFormat="1" ht="21" customHeight="1">
      <c r="B15" s="300">
        <v>10</v>
      </c>
      <c r="C15" s="302" t="s">
        <v>2750</v>
      </c>
      <c r="D15" s="300">
        <v>33</v>
      </c>
      <c r="E15" s="315">
        <f>CKĐL20.2!AJ40</f>
        <v>41</v>
      </c>
      <c r="F15" s="319">
        <f>CKĐL20.2!AK40</f>
        <v>10</v>
      </c>
      <c r="G15" s="354">
        <f>CKĐL20.2!AL40</f>
        <v>7</v>
      </c>
      <c r="H15" s="311">
        <v>10</v>
      </c>
      <c r="I15" s="353" t="s">
        <v>2739</v>
      </c>
      <c r="J15" s="311">
        <v>36</v>
      </c>
      <c r="K15" s="317">
        <f>TBN20.3!AJ44</f>
        <v>19</v>
      </c>
      <c r="L15" s="321">
        <f>TBN20.3!AK44</f>
        <v>0</v>
      </c>
      <c r="M15" s="325">
        <f>TBN20.3!AL44</f>
        <v>1</v>
      </c>
      <c r="N15" s="311">
        <v>10</v>
      </c>
      <c r="O15" s="353" t="s">
        <v>2766</v>
      </c>
      <c r="P15" s="311">
        <v>39</v>
      </c>
      <c r="Q15" s="315">
        <f>BHST20.2!AJ46</f>
        <v>18</v>
      </c>
      <c r="R15" s="319">
        <f>BHST20.2!AK46</f>
        <v>4</v>
      </c>
      <c r="S15" s="323">
        <f>BHST20.2!AL46</f>
        <v>2</v>
      </c>
      <c r="T15" s="311">
        <v>10</v>
      </c>
      <c r="U15" s="353" t="s">
        <v>2738</v>
      </c>
      <c r="V15" s="311">
        <v>37</v>
      </c>
      <c r="W15" s="315">
        <f>THUD20.3!AJ44</f>
        <v>9</v>
      </c>
      <c r="X15" s="319">
        <f>THUD20.3!AK44</f>
        <v>9</v>
      </c>
      <c r="Y15" s="323">
        <f>THUD20.3!AL44</f>
        <v>11</v>
      </c>
    </row>
    <row r="16" spans="2:25" s="303" customFormat="1" ht="21" customHeight="1">
      <c r="B16" s="300">
        <v>11</v>
      </c>
      <c r="C16" s="302" t="s">
        <v>2755</v>
      </c>
      <c r="D16" s="300">
        <v>28</v>
      </c>
      <c r="E16" s="315">
        <f>'CKĐL 20.3'!AJ35</f>
        <v>2</v>
      </c>
      <c r="F16" s="319">
        <f>'CKĐL 20.3'!AK35</f>
        <v>23</v>
      </c>
      <c r="G16" s="354">
        <f>'CKĐL 20.3'!AL35</f>
        <v>1</v>
      </c>
      <c r="H16" s="311">
        <v>11</v>
      </c>
      <c r="I16" s="353" t="s">
        <v>2743</v>
      </c>
      <c r="J16" s="311">
        <v>25</v>
      </c>
      <c r="K16" s="317">
        <f>CSSD20.1!AJ32</f>
        <v>7</v>
      </c>
      <c r="L16" s="321">
        <f>CSSD20.1!AK32</f>
        <v>6</v>
      </c>
      <c r="M16" s="325">
        <f>CSSD20.1!AL32</f>
        <v>3</v>
      </c>
      <c r="N16" s="311">
        <v>11</v>
      </c>
      <c r="O16" s="353" t="s">
        <v>2770</v>
      </c>
      <c r="P16" s="311">
        <v>24</v>
      </c>
      <c r="Q16" s="315">
        <f>KTDN20.1!AJ31</f>
        <v>22</v>
      </c>
      <c r="R16" s="319">
        <f>KTDN20.1!AK31</f>
        <v>0</v>
      </c>
      <c r="S16" s="323">
        <f>KTDN20.1!AL31</f>
        <v>4</v>
      </c>
      <c r="T16" s="311">
        <v>11</v>
      </c>
      <c r="U16" s="353" t="s">
        <v>2751</v>
      </c>
      <c r="V16" s="311">
        <v>23</v>
      </c>
      <c r="W16" s="315">
        <f>PCMT20!AJ30</f>
        <v>32</v>
      </c>
      <c r="X16" s="319">
        <f>PCMT20!AK30</f>
        <v>0</v>
      </c>
      <c r="Y16" s="323">
        <f>PCMT20!AL30</f>
        <v>4</v>
      </c>
    </row>
    <row r="17" spans="1:25" s="303" customFormat="1" ht="21" customHeight="1">
      <c r="B17" s="300">
        <v>12</v>
      </c>
      <c r="C17" s="302" t="s">
        <v>2759</v>
      </c>
      <c r="D17" s="300">
        <v>34</v>
      </c>
      <c r="E17" s="315">
        <f>'CKĐL 20.4'!AJ41</f>
        <v>19</v>
      </c>
      <c r="F17" s="319">
        <f>'CKĐL 20.4'!AK41</f>
        <v>7</v>
      </c>
      <c r="G17" s="354">
        <f>'CKĐL 20.4'!AL41</f>
        <v>9</v>
      </c>
      <c r="H17" s="311">
        <v>12</v>
      </c>
      <c r="I17" s="353" t="s">
        <v>2747</v>
      </c>
      <c r="J17" s="311">
        <v>29</v>
      </c>
      <c r="K17" s="317">
        <f>CSSD20.2!AJ36</f>
        <v>5</v>
      </c>
      <c r="L17" s="321">
        <f>CSSD20.2!AK36</f>
        <v>4</v>
      </c>
      <c r="M17" s="325">
        <f>CSSD20.2!AL36</f>
        <v>0</v>
      </c>
      <c r="N17" s="311">
        <v>12</v>
      </c>
      <c r="O17" s="353" t="s">
        <v>2774</v>
      </c>
      <c r="P17" s="311">
        <v>24</v>
      </c>
      <c r="Q17" s="315">
        <f>KTDN20.2!AJ31</f>
        <v>4</v>
      </c>
      <c r="R17" s="319">
        <f>KTDN20.2!AK31</f>
        <v>12</v>
      </c>
      <c r="S17" s="323">
        <f>KTDN20.2!AL31</f>
        <v>0</v>
      </c>
      <c r="T17" s="311">
        <v>12</v>
      </c>
      <c r="U17" s="353" t="s">
        <v>2756</v>
      </c>
      <c r="V17" s="311">
        <v>32</v>
      </c>
      <c r="W17" s="315">
        <f>'TQW20'!AJ39</f>
        <v>24</v>
      </c>
      <c r="X17" s="319">
        <f>'TQW20'!AK39</f>
        <v>5</v>
      </c>
      <c r="Y17" s="323">
        <f>'TQW20'!AL39</f>
        <v>4</v>
      </c>
    </row>
    <row r="18" spans="1:25" s="303" customFormat="1" ht="21" customHeight="1">
      <c r="B18" s="383" t="s">
        <v>2793</v>
      </c>
      <c r="C18" s="383"/>
      <c r="D18" s="383"/>
      <c r="E18" s="383"/>
      <c r="F18" s="383"/>
      <c r="G18" s="383"/>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1</v>
      </c>
    </row>
    <row r="19" spans="1:25" s="303" customFormat="1" ht="21" customHeight="1">
      <c r="B19" s="399" t="str">
        <f>"Tổng HS vắng không phép "&amp;SUM(E6:E17)+SUM(E12:E17)</f>
        <v>Tổng HS vắng không phép 371</v>
      </c>
      <c r="C19" s="400"/>
      <c r="D19" s="400"/>
      <c r="E19" s="400"/>
      <c r="F19" s="400"/>
      <c r="G19" s="401"/>
      <c r="H19" s="405" t="s">
        <v>2796</v>
      </c>
      <c r="I19" s="405"/>
      <c r="J19" s="405"/>
      <c r="K19" s="405"/>
      <c r="L19" s="405"/>
      <c r="M19" s="405"/>
      <c r="N19" s="311">
        <v>14</v>
      </c>
      <c r="O19" s="353" t="s">
        <v>2782</v>
      </c>
      <c r="P19" s="311">
        <v>39</v>
      </c>
      <c r="Q19" s="315">
        <f>'LGT20'!AJ46</f>
        <v>0</v>
      </c>
      <c r="R19" s="319">
        <f>'LGT20'!AK46</f>
        <v>14</v>
      </c>
      <c r="S19" s="323">
        <f>'LGT20'!AL46</f>
        <v>22</v>
      </c>
      <c r="T19" s="311">
        <v>14</v>
      </c>
      <c r="U19" s="353" t="s">
        <v>2764</v>
      </c>
      <c r="V19" s="311">
        <v>33</v>
      </c>
      <c r="W19" s="315">
        <f>'TKĐH 20.1'!AJ40</f>
        <v>33</v>
      </c>
      <c r="X19" s="319">
        <f>'TKĐH 20.1'!AK40</f>
        <v>14</v>
      </c>
      <c r="Y19" s="323">
        <f>'TKĐH 20.1'!AL40</f>
        <v>6</v>
      </c>
    </row>
    <row r="20" spans="1:25" s="303" customFormat="1" ht="21" customHeight="1">
      <c r="B20" s="402" t="str">
        <f>"Tổng HS vắng có phép "&amp;SUM(F6:F17)+SUM(F12:F17)</f>
        <v>Tổng HS vắng có phép 115</v>
      </c>
      <c r="C20" s="403"/>
      <c r="D20" s="403"/>
      <c r="E20" s="403"/>
      <c r="F20" s="403"/>
      <c r="G20" s="404"/>
      <c r="H20" s="399" t="str">
        <f>"Tổng HS vắng không phép " &amp;SUM(K6:K18)</f>
        <v>Tổng HS vắng không phép 177</v>
      </c>
      <c r="I20" s="400"/>
      <c r="J20" s="400"/>
      <c r="K20" s="400"/>
      <c r="L20" s="400"/>
      <c r="M20" s="401"/>
      <c r="N20" s="383" t="s">
        <v>2794</v>
      </c>
      <c r="O20" s="383"/>
      <c r="P20" s="383"/>
      <c r="Q20" s="383"/>
      <c r="R20" s="383"/>
      <c r="S20" s="383"/>
      <c r="T20" s="311">
        <v>15</v>
      </c>
      <c r="U20" s="353" t="s">
        <v>2767</v>
      </c>
      <c r="V20" s="311">
        <v>27</v>
      </c>
      <c r="W20" s="315">
        <f>'TKĐH 20.2'!AJ34</f>
        <v>25</v>
      </c>
      <c r="X20" s="319">
        <f>'TKĐH 20.2'!AK34</f>
        <v>0</v>
      </c>
      <c r="Y20" s="323">
        <f>'TKĐH 20.2'!AL34</f>
        <v>0</v>
      </c>
    </row>
    <row r="21" spans="1:25" s="303" customFormat="1" ht="21" customHeight="1">
      <c r="B21" s="390" t="str">
        <f>"Tổng HS đi học trễ "&amp;SUM(G6:G11)+SUM(G6:G17)</f>
        <v>Tổng HS đi học trễ 63</v>
      </c>
      <c r="C21" s="391"/>
      <c r="D21" s="391"/>
      <c r="E21" s="391"/>
      <c r="F21" s="391"/>
      <c r="G21" s="392"/>
      <c r="H21" s="402" t="str">
        <f>"Tổng HS vắng có phép " &amp;SUM(L6:L18)</f>
        <v>Tổng HS vắng có phép 62</v>
      </c>
      <c r="I21" s="403"/>
      <c r="J21" s="403"/>
      <c r="K21" s="403"/>
      <c r="L21" s="403"/>
      <c r="M21" s="404"/>
      <c r="N21" s="406" t="s">
        <v>2808</v>
      </c>
      <c r="O21" s="407"/>
      <c r="P21" s="407"/>
      <c r="Q21" s="407"/>
      <c r="R21" s="410">
        <f>SUM(Q6:Q19)</f>
        <v>153</v>
      </c>
      <c r="S21" s="411"/>
      <c r="T21" s="311">
        <v>16</v>
      </c>
      <c r="U21" s="353" t="s">
        <v>2771</v>
      </c>
      <c r="V21" s="311">
        <v>30</v>
      </c>
      <c r="W21" s="317">
        <f>TKĐH20.3!AJ37</f>
        <v>18</v>
      </c>
      <c r="X21" s="321">
        <f>TKĐH20.3!AK37</f>
        <v>1</v>
      </c>
      <c r="Y21" s="325">
        <f>TKĐH20.3!AL37</f>
        <v>15</v>
      </c>
    </row>
    <row r="22" spans="1:25" s="305" customFormat="1" ht="19.5">
      <c r="H22" s="408" t="str">
        <f>"Tổng HS đi học trễ " &amp;SUM(M6:M18)</f>
        <v>Tổng HS đi học trễ 58</v>
      </c>
      <c r="I22" s="409"/>
      <c r="J22" s="409"/>
      <c r="K22" s="409"/>
      <c r="L22" s="409"/>
      <c r="M22" s="555"/>
      <c r="N22" s="388" t="str">
        <f>"Tổng HS vắng có phép "&amp;SUM(R6:R19)</f>
        <v>Tổng HS vắng có phép 129</v>
      </c>
      <c r="O22" s="388"/>
      <c r="P22" s="388"/>
      <c r="Q22" s="388"/>
      <c r="R22" s="388"/>
      <c r="S22" s="388"/>
      <c r="T22" s="405" t="s">
        <v>2795</v>
      </c>
      <c r="U22" s="405"/>
      <c r="V22" s="405"/>
      <c r="W22" s="405"/>
      <c r="X22" s="405"/>
      <c r="Y22" s="405"/>
    </row>
    <row r="23" spans="1:25" s="328" customFormat="1" ht="23.25">
      <c r="A23" s="357"/>
      <c r="B23" s="558" t="str">
        <f>"Tổng số buổi học sinh vắng học không phép trong tháng 01: " &amp;SUM(E6:E17)+SUM(K6:K18)+SUM(Q6:Q19)+SUM(W6:W21)</f>
        <v>Tổng số buổi học sinh vắng học không phép trong tháng 01: 846</v>
      </c>
      <c r="C23" s="558"/>
      <c r="D23" s="558"/>
      <c r="E23" s="558"/>
      <c r="F23" s="558"/>
      <c r="G23" s="558"/>
      <c r="H23" s="558"/>
      <c r="I23" s="558"/>
      <c r="J23" s="558"/>
      <c r="K23" s="558"/>
      <c r="L23" s="558"/>
      <c r="M23" s="558"/>
      <c r="N23" s="392" t="str">
        <f>"Tổng HS đi học trễ "&amp;SUM(S6:S19)</f>
        <v>Tổng HS đi học trễ 55</v>
      </c>
      <c r="O23" s="389"/>
      <c r="P23" s="389"/>
      <c r="Q23" s="389"/>
      <c r="R23" s="389"/>
      <c r="S23" s="389"/>
      <c r="T23" s="399" t="str">
        <f>"Tổng HS vắng không phép "&amp; SUM(W6:W21)</f>
        <v>Tổng HS vắng không phép 285</v>
      </c>
      <c r="U23" s="400"/>
      <c r="V23" s="400"/>
      <c r="W23" s="400"/>
      <c r="X23" s="400"/>
      <c r="Y23" s="401"/>
    </row>
    <row r="24" spans="1:25" ht="20.25">
      <c r="D24" s="556" t="str">
        <f>"Tổng số buổi học sinh vắng học có phép trong tháng 01: " &amp;SUM(F6:F17)+SUM(L6:L18)+SUM(R6:R19)+SUM(X6:X21)</f>
        <v>Tổng số buổi học sinh vắng học có phép trong tháng 01: 318</v>
      </c>
      <c r="E24" s="557"/>
      <c r="F24" s="557"/>
      <c r="G24" s="557"/>
      <c r="H24" s="557"/>
      <c r="I24" s="557"/>
      <c r="J24" s="557"/>
      <c r="K24" s="557"/>
      <c r="L24" s="557"/>
      <c r="M24" s="557"/>
      <c r="N24" s="557"/>
      <c r="O24" s="557"/>
      <c r="T24" s="402" t="str">
        <f>"Tổng HS vắng có phép "&amp; SUM(X6:X21)</f>
        <v>Tổng HS vắng có phép 58</v>
      </c>
      <c r="U24" s="403"/>
      <c r="V24" s="403"/>
      <c r="W24" s="403"/>
      <c r="X24" s="403"/>
      <c r="Y24" s="404"/>
    </row>
    <row r="25" spans="1:25" ht="20.25">
      <c r="G25" s="553" t="str">
        <f>"Tổng số buổi học sinh đi học trễ trong tháng 01: " &amp;SUM(G6:G17)+SUM(L6:M18)+SUM(S6:S19)+SUM(Y6:Y21)</f>
        <v>Tổng số buổi học sinh đi học trễ trong tháng 01: 298</v>
      </c>
      <c r="H25" s="554"/>
      <c r="I25" s="554"/>
      <c r="J25" s="554"/>
      <c r="K25" s="554"/>
      <c r="L25" s="554"/>
      <c r="M25" s="554"/>
      <c r="N25" s="554"/>
      <c r="O25" s="554"/>
      <c r="P25" s="554"/>
      <c r="Q25" s="554"/>
      <c r="R25" s="554"/>
      <c r="T25" s="390" t="str">
        <f>"Tổng HS đi học trễ "&amp; SUM(Y6:Y21)</f>
        <v>Tổng HS đi học trễ 76</v>
      </c>
      <c r="U25" s="391"/>
      <c r="V25" s="391"/>
      <c r="W25" s="391"/>
      <c r="X25" s="391"/>
      <c r="Y25" s="392"/>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Q18" sqref="Q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1</v>
      </c>
    </row>
    <row r="27" spans="1:39"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zoomScale="85" zoomScaleNormal="85" workbookViewId="0">
      <selection activeCell="Q14" sqref="Q14"/>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6</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c r="T21" s="96"/>
      <c r="U21" s="95"/>
      <c r="V21" s="95"/>
      <c r="W21" s="96"/>
      <c r="X21" s="95"/>
      <c r="Y21" s="96"/>
      <c r="Z21" s="96"/>
      <c r="AA21" s="96"/>
      <c r="AB21" s="95"/>
      <c r="AC21" s="96"/>
      <c r="AD21" s="96"/>
      <c r="AE21" s="96"/>
      <c r="AF21" s="96"/>
      <c r="AG21" s="96"/>
      <c r="AH21" s="96"/>
      <c r="AI21" s="96"/>
      <c r="AJ21" s="19">
        <f t="shared" si="2"/>
        <v>7</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c r="U25" s="95"/>
      <c r="V25" s="95"/>
      <c r="W25" s="96"/>
      <c r="X25" s="95"/>
      <c r="Y25" s="96"/>
      <c r="Z25" s="96"/>
      <c r="AA25" s="96"/>
      <c r="AB25" s="95"/>
      <c r="AC25" s="96"/>
      <c r="AD25" s="96"/>
      <c r="AE25" s="96"/>
      <c r="AF25" s="96"/>
      <c r="AG25" s="96"/>
      <c r="AH25" s="96"/>
      <c r="AI25" s="96"/>
      <c r="AJ25" s="19">
        <f t="shared" si="2"/>
        <v>2</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c r="U27" s="100"/>
      <c r="V27" s="100"/>
      <c r="W27" s="99"/>
      <c r="X27" s="100"/>
      <c r="Y27" s="99"/>
      <c r="Z27" s="99"/>
      <c r="AA27" s="99"/>
      <c r="AB27" s="100"/>
      <c r="AC27" s="99"/>
      <c r="AD27" s="99"/>
      <c r="AE27" s="99"/>
      <c r="AF27" s="99"/>
      <c r="AG27" s="99"/>
      <c r="AH27" s="99"/>
      <c r="AI27" s="99"/>
      <c r="AJ27" s="19">
        <f t="shared" si="2"/>
        <v>1</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c r="W28" s="107"/>
      <c r="X28" s="100"/>
      <c r="Y28" s="107"/>
      <c r="Z28" s="107"/>
      <c r="AA28" s="107"/>
      <c r="AB28" s="100"/>
      <c r="AC28" s="107"/>
      <c r="AD28" s="107"/>
      <c r="AE28" s="107"/>
      <c r="AF28" s="107"/>
      <c r="AG28" s="107"/>
      <c r="AH28" s="107"/>
      <c r="AI28" s="107"/>
      <c r="AJ28" s="19">
        <f t="shared" si="2"/>
        <v>1</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32</v>
      </c>
      <c r="AK30" s="345">
        <f>SUM(AK7:AK29)</f>
        <v>0</v>
      </c>
      <c r="AL30" s="345">
        <f>SUM(AL7:AL29)</f>
        <v>4</v>
      </c>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9" zoomScaleNormal="100" workbookViewId="0">
      <selection activeCell="P24" sqref="P24"/>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c r="S16" s="110"/>
      <c r="T16" s="110"/>
      <c r="U16" s="110"/>
      <c r="V16" s="110"/>
      <c r="W16" s="110"/>
      <c r="X16" s="110"/>
      <c r="Y16" s="110"/>
      <c r="Z16" s="110"/>
      <c r="AA16" s="110"/>
      <c r="AB16" s="110"/>
      <c r="AC16" s="110"/>
      <c r="AD16" s="110"/>
      <c r="AE16" s="110"/>
      <c r="AF16" s="110"/>
      <c r="AG16" s="110"/>
      <c r="AH16" s="110"/>
      <c r="AI16" s="110"/>
      <c r="AJ16" s="19">
        <f t="shared" si="2"/>
        <v>5</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4</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5</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33</v>
      </c>
      <c r="AK40" s="15">
        <f>SUM(AK7:AK38)</f>
        <v>14</v>
      </c>
      <c r="AL40" s="15">
        <f>SUM(AL7:AL38)</f>
        <v>6</v>
      </c>
    </row>
    <row r="41" spans="1:40"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5"/>
      <c r="D91" s="425"/>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5"/>
      <c r="D92" s="425"/>
      <c r="E92" s="425"/>
      <c r="F92" s="425"/>
      <c r="G92" s="425"/>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5"/>
      <c r="D93" s="425"/>
      <c r="E93" s="425"/>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5"/>
      <c r="D94" s="425"/>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12" zoomScaleNormal="100" workbookViewId="0">
      <selection activeCell="T22" sqref="T21:T2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c r="T27" s="110"/>
      <c r="U27" s="110"/>
      <c r="V27" s="110"/>
      <c r="W27" s="110"/>
      <c r="X27" s="110"/>
      <c r="Y27" s="110"/>
      <c r="Z27" s="110"/>
      <c r="AA27" s="110"/>
      <c r="AB27" s="110"/>
      <c r="AC27" s="110"/>
      <c r="AD27" s="110"/>
      <c r="AE27" s="110"/>
      <c r="AF27" s="110"/>
      <c r="AG27" s="110"/>
      <c r="AH27" s="110"/>
      <c r="AI27" s="110"/>
      <c r="AJ27" s="19">
        <f t="shared" si="2"/>
        <v>2</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25</v>
      </c>
      <c r="AK34" s="114">
        <f>SUM(AK7:AK33)</f>
        <v>0</v>
      </c>
      <c r="AL34" s="114">
        <f>SUM(AL7:AL33)</f>
        <v>0</v>
      </c>
    </row>
    <row r="35" spans="1:39"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39"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win7</cp:lastModifiedBy>
  <cp:lastPrinted>2020-11-10T05:06:36Z</cp:lastPrinted>
  <dcterms:created xsi:type="dcterms:W3CDTF">2001-09-21T17:17:00Z</dcterms:created>
  <dcterms:modified xsi:type="dcterms:W3CDTF">2021-01-13T09:24:55Z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